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LUZBOWE\DNS-420-433 REJESTR I SPIS WYBORCÓW\423_MELDUNKI O STANIE REJESTRU WYBORCÓW\MELDUNKI 2017-2024\2024 CRW\"/>
    </mc:Choice>
  </mc:AlternateContent>
  <xr:revisionPtr revIDLastSave="0" documentId="13_ncr:1_{E19C27B0-DA3F-448C-AC8B-61D6939A916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RW" sheetId="1" r:id="rId1"/>
  </sheet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 l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1" i="1"/>
  <c r="A62" i="1"/>
  <c r="A63" i="1"/>
  <c r="A64" i="1"/>
  <c r="A65" i="1"/>
  <c r="A66" i="1"/>
  <c r="A67" i="1"/>
  <c r="A68" i="1"/>
  <c r="A69" i="1"/>
  <c r="A71" i="1"/>
  <c r="A72" i="1"/>
  <c r="A73" i="1"/>
  <c r="A74" i="1"/>
  <c r="A75" i="1"/>
  <c r="A77" i="1"/>
</calcChain>
</file>

<file path=xl/sharedStrings.xml><?xml version="1.0" encoding="utf-8"?>
<sst xmlns="http://schemas.openxmlformats.org/spreadsheetml/2006/main" count="88" uniqueCount="88">
  <si>
    <t>Kod TERYT</t>
  </si>
  <si>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</si>
  <si>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</si>
  <si>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</si>
  <si>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</si>
  <si>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</si>
  <si>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</si>
  <si>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</si>
  <si>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</si>
  <si>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</si>
  <si>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</si>
  <si>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gorlicki</t>
  </si>
  <si>
    <t>m. Gorlice</t>
  </si>
  <si>
    <t>gm. Biecz</t>
  </si>
  <si>
    <t>gm. Bobowa</t>
  </si>
  <si>
    <t>gm. Gorlice</t>
  </si>
  <si>
    <t>gm. Lipinki</t>
  </si>
  <si>
    <t>gm. Łużna</t>
  </si>
  <si>
    <t>gm. Moszczenica</t>
  </si>
  <si>
    <t>gm. Ropa</t>
  </si>
  <si>
    <t>gm. Sękowa</t>
  </si>
  <si>
    <t>gm. Uście Gorlickie</t>
  </si>
  <si>
    <t>Powiat limanowski</t>
  </si>
  <si>
    <t>m. Limanowa</t>
  </si>
  <si>
    <t>m. Mszana Dolna</t>
  </si>
  <si>
    <t>gm. Dobra</t>
  </si>
  <si>
    <t>gm. Jodłownik</t>
  </si>
  <si>
    <t>gm. Kamienica</t>
  </si>
  <si>
    <t>gm. Laskowa</t>
  </si>
  <si>
    <t>gm. Limanowa</t>
  </si>
  <si>
    <t>gm. Łukowica</t>
  </si>
  <si>
    <t>gm. Mszana Dolna</t>
  </si>
  <si>
    <t>gm. Niedźwiedź</t>
  </si>
  <si>
    <t>gm. Słopnice</t>
  </si>
  <si>
    <t>gm. Tymbark</t>
  </si>
  <si>
    <t>Powiat nowosądecki</t>
  </si>
  <si>
    <t>m. Grybów</t>
  </si>
  <si>
    <t>gm. Chełmiec</t>
  </si>
  <si>
    <t>gm. Gródek nad Dunajcem</t>
  </si>
  <si>
    <t>gm. Grybów</t>
  </si>
  <si>
    <t>gm. Kamionka Wielka</t>
  </si>
  <si>
    <t>gm. Korzenna</t>
  </si>
  <si>
    <t>gm. Krynica-Zdrój</t>
  </si>
  <si>
    <t>gm. Łabowa</t>
  </si>
  <si>
    <t>gm. Łącko</t>
  </si>
  <si>
    <t>gm. Łososina Dolna</t>
  </si>
  <si>
    <t>gm. Muszyna</t>
  </si>
  <si>
    <t>gm. Nawojowa</t>
  </si>
  <si>
    <t>gm. Piwniczna-Zdrój</t>
  </si>
  <si>
    <t>gm. Podegrodzie</t>
  </si>
  <si>
    <t>gm. Rytro</t>
  </si>
  <si>
    <t>gm. Stary Sącz</t>
  </si>
  <si>
    <t>Powiat nowotarski</t>
  </si>
  <si>
    <t>m. Nowy Targ</t>
  </si>
  <si>
    <t>gm. Szczawnica</t>
  </si>
  <si>
    <t>gm. Czarny Dunajec</t>
  </si>
  <si>
    <t>gm. Czorsztyn</t>
  </si>
  <si>
    <t>gm. Jabłonka</t>
  </si>
  <si>
    <t>gm. Krościenko nad Dunajcem</t>
  </si>
  <si>
    <t>gm. Lipnica Wielka</t>
  </si>
  <si>
    <t>gm. Łapsze Niżne</t>
  </si>
  <si>
    <t>gm. Nowy Targ</t>
  </si>
  <si>
    <t>gm. Ochotnica Dolna</t>
  </si>
  <si>
    <t>gm. Raba Wyżna</t>
  </si>
  <si>
    <t>gm. Rabka-Zdrój</t>
  </si>
  <si>
    <t>gm. Spytkowice</t>
  </si>
  <si>
    <t>gm. Szaflary</t>
  </si>
  <si>
    <t>Powiat suski</t>
  </si>
  <si>
    <t>m. Jordanów</t>
  </si>
  <si>
    <t>m. Sucha Beskidzka</t>
  </si>
  <si>
    <t>gm. Budzów</t>
  </si>
  <si>
    <t>gm. Bystra-Sidzina</t>
  </si>
  <si>
    <t>gm. Jordanów</t>
  </si>
  <si>
    <t>gm. Maków Podhalański</t>
  </si>
  <si>
    <t>gm. Stryszawa</t>
  </si>
  <si>
    <t>gm. Zawoja</t>
  </si>
  <si>
    <t>gm. Zembrzyce</t>
  </si>
  <si>
    <t>Powiat tatrzański</t>
  </si>
  <si>
    <t>m. Zakopane</t>
  </si>
  <si>
    <t>gm. Biały Dunajec</t>
  </si>
  <si>
    <t>gm. Bukowina Tatrzańska</t>
  </si>
  <si>
    <t>gm. Kościelisko</t>
  </si>
  <si>
    <t>gm. Poronin</t>
  </si>
  <si>
    <t>Miasto na prawach powiatu</t>
  </si>
  <si>
    <t>m. Nowy Sącz</t>
  </si>
  <si>
    <t>Suma</t>
  </si>
  <si>
    <t>Rejestr wyborców wg stanu na dzień 31 grudnia 2024 r.</t>
  </si>
  <si>
    <t>DNS.423.4.2024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</si>
</sst>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ECA"/>
        <bgColor indexed="64"/>
      </patternFill>
    </fill>
    <fill>
      <patternFill patternType="solid">
        <fgColor rgb="FFFDD7F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3" fontId="20" fillId="0" borderId="0" xfId="0" applyNumberFormat="1" applyFont="1"/>
    <xf numFmtId="0" fontId="20" fillId="0" borderId="0" xfId="0" applyFont="1"/>
    <xf numFmtId="3" fontId="19" fillId="0" borderId="0" xfId="0" applyNumberFormat="1" applyFont="1"/>
    <xf numFmtId="0" fontId="20" fillId="0" borderId="11" xfId="0" applyFont="1" applyBorder="1" applyAlignment="1">
      <alignment horizontal="center" vertical="center" wrapText="1"/>
    </xf>
    <xf numFmtId="3" fontId="20" fillId="0" borderId="11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20" fillId="33" borderId="11" xfId="0" applyFont="1" applyFill="1" applyBorder="1" applyAlignment="1">
      <alignment horizontal="center" vertical="center" wrapText="1"/>
    </xf>
    <xf numFmtId="3" fontId="20" fillId="33" borderId="11" xfId="0" applyNumberFormat="1" applyFont="1" applyFill="1" applyBorder="1"/>
    <xf numFmtId="3" fontId="19" fillId="33" borderId="11" xfId="0" applyNumberFormat="1" applyFont="1" applyFill="1" applyBorder="1"/>
    <xf numFmtId="0" fontId="20" fillId="34" borderId="11" xfId="0" applyFont="1" applyFill="1" applyBorder="1" applyAlignment="1">
      <alignment horizontal="center" vertical="center" wrapText="1"/>
    </xf>
    <xf numFmtId="3" fontId="20" fillId="34" borderId="11" xfId="0" applyNumberFormat="1" applyFont="1" applyFill="1" applyBorder="1"/>
    <xf numFmtId="3" fontId="19" fillId="34" borderId="11" xfId="0" applyNumberFormat="1" applyFont="1" applyFill="1" applyBorder="1"/>
    <xf numFmtId="0" fontId="20" fillId="0" borderId="11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DD7FA"/>
      <color rgb="FFCCFECA"/>
      <color rgb="FFB5FDB1"/>
      <color rgb="FFFDCBF9"/>
      <color rgb="FFFCA2F6"/>
      <color rgb="FFB9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zoomScale="120" zoomScaleNormal="120" workbookViewId="0">
      <selection sqref="A1:K1"/>
    </sheetView>
  </sheetViews>
  <sheetFormatPr defaultRowHeight="12" x14ac:dyDescent="0.2"/>
  <cols>
    <col min="1" max="1" width="7.85546875" style="2" customWidth="1"/>
    <col min="2" max="2" width="23.7109375" style="2" bestFit="1" customWidth="1"/>
    <col min="3" max="3" width="11.85546875" style="2" bestFit="1" customWidth="1"/>
    <col min="4" max="4" width="9.42578125" style="2" bestFit="1" customWidth="1"/>
    <col min="5" max="5" width="15.140625" style="2" bestFit="1" customWidth="1"/>
    <col min="6" max="6" width="10.5703125" style="2" bestFit="1" customWidth="1"/>
    <col min="7" max="8" width="12.140625" style="2" bestFit="1" customWidth="1"/>
    <col min="9" max="11" width="12.42578125" style="2" bestFit="1" customWidth="1"/>
    <col min="12" max="16384" width="9.140625" style="2"/>
  </cols>
  <sheetData>
    <row r="1" spans="1:12" s="1" customFormat="1" ht="12.75" x14ac:dyDescent="0.2">
      <c r="A1" s="18" t="s">
        <v>86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1" customFormat="1" ht="12.75" x14ac:dyDescent="0.2">
      <c r="A2" s="19" t="s">
        <v>87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s="3" customFormat="1" ht="9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11" t="s">
        <v>5</v>
      </c>
      <c r="G3" s="11" t="s">
        <v>6</v>
      </c>
      <c r="H3" s="11" t="s">
        <v>7</v>
      </c>
      <c r="I3" s="14" t="s">
        <v>8</v>
      </c>
      <c r="J3" s="14" t="s">
        <v>9</v>
      </c>
      <c r="K3" s="14" t="s">
        <v>10</v>
      </c>
    </row>
    <row r="4" spans="1:12" s="5" customFormat="1" x14ac:dyDescent="0.2">
      <c r="A4" s="17" t="s">
        <v>11</v>
      </c>
      <c r="B4" s="17"/>
      <c r="C4" s="8">
        <v>105366</v>
      </c>
      <c r="D4" s="8">
        <v>84612</v>
      </c>
      <c r="E4" s="8">
        <v>83971</v>
      </c>
      <c r="F4" s="12">
        <v>641</v>
      </c>
      <c r="G4" s="12">
        <v>0</v>
      </c>
      <c r="H4" s="12">
        <v>0</v>
      </c>
      <c r="I4" s="15">
        <v>321</v>
      </c>
      <c r="J4" s="15">
        <v>0</v>
      </c>
      <c r="K4" s="15">
        <v>0</v>
      </c>
      <c r="L4" s="4"/>
    </row>
    <row r="5" spans="1:12" x14ac:dyDescent="0.2">
      <c r="A5" s="9" t="str">
        <f>"120501"</f>
        <v>120501</v>
      </c>
      <c r="B5" s="9" t="s">
        <v>12</v>
      </c>
      <c r="C5" s="10">
        <v>24626</v>
      </c>
      <c r="D5" s="10">
        <v>20657</v>
      </c>
      <c r="E5" s="10">
        <v>20470</v>
      </c>
      <c r="F5" s="13">
        <v>187</v>
      </c>
      <c r="G5" s="13">
        <v>0</v>
      </c>
      <c r="H5" s="13">
        <v>0</v>
      </c>
      <c r="I5" s="16">
        <v>78</v>
      </c>
      <c r="J5" s="16">
        <v>0</v>
      </c>
      <c r="K5" s="16">
        <v>0</v>
      </c>
      <c r="L5" s="6"/>
    </row>
    <row r="6" spans="1:12" x14ac:dyDescent="0.2">
      <c r="A6" s="9" t="str">
        <f>"120502"</f>
        <v>120502</v>
      </c>
      <c r="B6" s="9" t="s">
        <v>13</v>
      </c>
      <c r="C6" s="10">
        <v>16254</v>
      </c>
      <c r="D6" s="10">
        <v>13231</v>
      </c>
      <c r="E6" s="10">
        <v>13193</v>
      </c>
      <c r="F6" s="13">
        <v>38</v>
      </c>
      <c r="G6" s="13">
        <v>0</v>
      </c>
      <c r="H6" s="13">
        <v>0</v>
      </c>
      <c r="I6" s="16">
        <v>48</v>
      </c>
      <c r="J6" s="16">
        <v>0</v>
      </c>
      <c r="K6" s="16">
        <v>0</v>
      </c>
      <c r="L6" s="6"/>
    </row>
    <row r="7" spans="1:12" x14ac:dyDescent="0.2">
      <c r="A7" s="9" t="str">
        <f>"120503"</f>
        <v>120503</v>
      </c>
      <c r="B7" s="9" t="s">
        <v>14</v>
      </c>
      <c r="C7" s="10">
        <v>9842</v>
      </c>
      <c r="D7" s="10">
        <v>7498</v>
      </c>
      <c r="E7" s="10">
        <v>7431</v>
      </c>
      <c r="F7" s="13">
        <v>67</v>
      </c>
      <c r="G7" s="13">
        <v>0</v>
      </c>
      <c r="H7" s="13">
        <v>0</v>
      </c>
      <c r="I7" s="16">
        <v>30</v>
      </c>
      <c r="J7" s="16">
        <v>0</v>
      </c>
      <c r="K7" s="16">
        <v>0</v>
      </c>
      <c r="L7" s="6"/>
    </row>
    <row r="8" spans="1:12" x14ac:dyDescent="0.2">
      <c r="A8" s="9" t="str">
        <f>"120504"</f>
        <v>120504</v>
      </c>
      <c r="B8" s="9" t="s">
        <v>15</v>
      </c>
      <c r="C8" s="10">
        <v>17019</v>
      </c>
      <c r="D8" s="10">
        <v>13702</v>
      </c>
      <c r="E8" s="10">
        <v>13662</v>
      </c>
      <c r="F8" s="13">
        <v>40</v>
      </c>
      <c r="G8" s="13">
        <v>0</v>
      </c>
      <c r="H8" s="13">
        <v>0</v>
      </c>
      <c r="I8" s="16">
        <v>43</v>
      </c>
      <c r="J8" s="16">
        <v>0</v>
      </c>
      <c r="K8" s="16">
        <v>0</v>
      </c>
      <c r="L8" s="6"/>
    </row>
    <row r="9" spans="1:12" x14ac:dyDescent="0.2">
      <c r="A9" s="9" t="str">
        <f>"120505"</f>
        <v>120505</v>
      </c>
      <c r="B9" s="9" t="s">
        <v>16</v>
      </c>
      <c r="C9" s="10">
        <v>6742</v>
      </c>
      <c r="D9" s="10">
        <v>5417</v>
      </c>
      <c r="E9" s="10">
        <v>5374</v>
      </c>
      <c r="F9" s="13">
        <v>43</v>
      </c>
      <c r="G9" s="13">
        <v>0</v>
      </c>
      <c r="H9" s="13">
        <v>0</v>
      </c>
      <c r="I9" s="16">
        <v>16</v>
      </c>
      <c r="J9" s="16">
        <v>0</v>
      </c>
      <c r="K9" s="16">
        <v>0</v>
      </c>
      <c r="L9" s="6"/>
    </row>
    <row r="10" spans="1:12" x14ac:dyDescent="0.2">
      <c r="A10" s="9" t="str">
        <f>"120506"</f>
        <v>120506</v>
      </c>
      <c r="B10" s="9" t="s">
        <v>17</v>
      </c>
      <c r="C10" s="10">
        <v>8426</v>
      </c>
      <c r="D10" s="10">
        <v>6628</v>
      </c>
      <c r="E10" s="10">
        <v>6599</v>
      </c>
      <c r="F10" s="13">
        <v>29</v>
      </c>
      <c r="G10" s="13">
        <v>0</v>
      </c>
      <c r="H10" s="13">
        <v>0</v>
      </c>
      <c r="I10" s="16">
        <v>16</v>
      </c>
      <c r="J10" s="16">
        <v>0</v>
      </c>
      <c r="K10" s="16">
        <v>0</v>
      </c>
      <c r="L10" s="6"/>
    </row>
    <row r="11" spans="1:12" x14ac:dyDescent="0.2">
      <c r="A11" s="9" t="str">
        <f>"120507"</f>
        <v>120507</v>
      </c>
      <c r="B11" s="9" t="s">
        <v>18</v>
      </c>
      <c r="C11" s="10">
        <v>5103</v>
      </c>
      <c r="D11" s="10">
        <v>3950</v>
      </c>
      <c r="E11" s="10">
        <v>3894</v>
      </c>
      <c r="F11" s="13">
        <v>56</v>
      </c>
      <c r="G11" s="13">
        <v>0</v>
      </c>
      <c r="H11" s="13">
        <v>0</v>
      </c>
      <c r="I11" s="16">
        <v>13</v>
      </c>
      <c r="J11" s="16">
        <v>0</v>
      </c>
      <c r="K11" s="16">
        <v>0</v>
      </c>
      <c r="L11" s="6"/>
    </row>
    <row r="12" spans="1:12" x14ac:dyDescent="0.2">
      <c r="A12" s="9" t="str">
        <f>"120508"</f>
        <v>120508</v>
      </c>
      <c r="B12" s="9" t="s">
        <v>19</v>
      </c>
      <c r="C12" s="10">
        <v>5540</v>
      </c>
      <c r="D12" s="10">
        <v>4228</v>
      </c>
      <c r="E12" s="10">
        <v>4185</v>
      </c>
      <c r="F12" s="13">
        <v>43</v>
      </c>
      <c r="G12" s="13">
        <v>0</v>
      </c>
      <c r="H12" s="13">
        <v>0</v>
      </c>
      <c r="I12" s="16">
        <v>46</v>
      </c>
      <c r="J12" s="16">
        <v>0</v>
      </c>
      <c r="K12" s="16">
        <v>0</v>
      </c>
      <c r="L12" s="6"/>
    </row>
    <row r="13" spans="1:12" x14ac:dyDescent="0.2">
      <c r="A13" s="9" t="str">
        <f>"120509"</f>
        <v>120509</v>
      </c>
      <c r="B13" s="9" t="s">
        <v>20</v>
      </c>
      <c r="C13" s="10">
        <v>4999</v>
      </c>
      <c r="D13" s="10">
        <v>4002</v>
      </c>
      <c r="E13" s="10">
        <v>3966</v>
      </c>
      <c r="F13" s="13">
        <v>36</v>
      </c>
      <c r="G13" s="13">
        <v>0</v>
      </c>
      <c r="H13" s="13">
        <v>0</v>
      </c>
      <c r="I13" s="16">
        <v>8</v>
      </c>
      <c r="J13" s="16">
        <v>0</v>
      </c>
      <c r="K13" s="16">
        <v>0</v>
      </c>
      <c r="L13" s="6"/>
    </row>
    <row r="14" spans="1:12" x14ac:dyDescent="0.2">
      <c r="A14" s="9" t="str">
        <f>"120510"</f>
        <v>120510</v>
      </c>
      <c r="B14" s="9" t="s">
        <v>21</v>
      </c>
      <c r="C14" s="10">
        <v>6815</v>
      </c>
      <c r="D14" s="10">
        <v>5299</v>
      </c>
      <c r="E14" s="10">
        <v>5197</v>
      </c>
      <c r="F14" s="13">
        <v>102</v>
      </c>
      <c r="G14" s="13">
        <v>0</v>
      </c>
      <c r="H14" s="13">
        <v>0</v>
      </c>
      <c r="I14" s="16">
        <v>23</v>
      </c>
      <c r="J14" s="16">
        <v>0</v>
      </c>
      <c r="K14" s="16">
        <v>0</v>
      </c>
      <c r="L14" s="6"/>
    </row>
    <row r="15" spans="1:12" s="5" customFormat="1" x14ac:dyDescent="0.2">
      <c r="A15" s="17" t="s">
        <v>22</v>
      </c>
      <c r="B15" s="17"/>
      <c r="C15" s="8">
        <v>132116</v>
      </c>
      <c r="D15" s="8">
        <v>100910</v>
      </c>
      <c r="E15" s="8">
        <v>100122</v>
      </c>
      <c r="F15" s="12">
        <v>786</v>
      </c>
      <c r="G15" s="12">
        <v>2</v>
      </c>
      <c r="H15" s="12">
        <v>1</v>
      </c>
      <c r="I15" s="15">
        <v>510</v>
      </c>
      <c r="J15" s="15">
        <v>0</v>
      </c>
      <c r="K15" s="15">
        <v>0</v>
      </c>
      <c r="L15" s="4"/>
    </row>
    <row r="16" spans="1:12" x14ac:dyDescent="0.2">
      <c r="A16" s="9" t="str">
        <f>"120701"</f>
        <v>120701</v>
      </c>
      <c r="B16" s="9" t="s">
        <v>23</v>
      </c>
      <c r="C16" s="10">
        <v>14228</v>
      </c>
      <c r="D16" s="10">
        <v>11291</v>
      </c>
      <c r="E16" s="10">
        <v>11215</v>
      </c>
      <c r="F16" s="13">
        <v>76</v>
      </c>
      <c r="G16" s="13">
        <v>0</v>
      </c>
      <c r="H16" s="13">
        <v>0</v>
      </c>
      <c r="I16" s="16">
        <v>47</v>
      </c>
      <c r="J16" s="16">
        <v>0</v>
      </c>
      <c r="K16" s="16">
        <v>0</v>
      </c>
      <c r="L16" s="6"/>
    </row>
    <row r="17" spans="1:12" x14ac:dyDescent="0.2">
      <c r="A17" s="9" t="str">
        <f>"120702"</f>
        <v>120702</v>
      </c>
      <c r="B17" s="9" t="s">
        <v>24</v>
      </c>
      <c r="C17" s="10">
        <v>7725</v>
      </c>
      <c r="D17" s="10">
        <v>6172</v>
      </c>
      <c r="E17" s="10">
        <v>6078</v>
      </c>
      <c r="F17" s="13">
        <v>94</v>
      </c>
      <c r="G17" s="13">
        <v>1</v>
      </c>
      <c r="H17" s="13">
        <v>0</v>
      </c>
      <c r="I17" s="16">
        <v>42</v>
      </c>
      <c r="J17" s="16">
        <v>0</v>
      </c>
      <c r="K17" s="16">
        <v>0</v>
      </c>
      <c r="L17" s="6"/>
    </row>
    <row r="18" spans="1:12" x14ac:dyDescent="0.2">
      <c r="A18" s="9" t="str">
        <f>"120703"</f>
        <v>120703</v>
      </c>
      <c r="B18" s="9" t="s">
        <v>25</v>
      </c>
      <c r="C18" s="10">
        <v>10167</v>
      </c>
      <c r="D18" s="10">
        <v>7869</v>
      </c>
      <c r="E18" s="10">
        <v>7758</v>
      </c>
      <c r="F18" s="13">
        <v>111</v>
      </c>
      <c r="G18" s="13">
        <v>0</v>
      </c>
      <c r="H18" s="13">
        <v>0</v>
      </c>
      <c r="I18" s="16">
        <v>36</v>
      </c>
      <c r="J18" s="16">
        <v>0</v>
      </c>
      <c r="K18" s="16">
        <v>0</v>
      </c>
      <c r="L18" s="6"/>
    </row>
    <row r="19" spans="1:12" x14ac:dyDescent="0.2">
      <c r="A19" s="9" t="str">
        <f>"120704"</f>
        <v>120704</v>
      </c>
      <c r="B19" s="9" t="s">
        <v>26</v>
      </c>
      <c r="C19" s="10">
        <v>8745</v>
      </c>
      <c r="D19" s="10">
        <v>6571</v>
      </c>
      <c r="E19" s="10">
        <v>6514</v>
      </c>
      <c r="F19" s="13">
        <v>55</v>
      </c>
      <c r="G19" s="13">
        <v>0</v>
      </c>
      <c r="H19" s="13">
        <v>0</v>
      </c>
      <c r="I19" s="16">
        <v>49</v>
      </c>
      <c r="J19" s="16">
        <v>0</v>
      </c>
      <c r="K19" s="16">
        <v>0</v>
      </c>
      <c r="L19" s="6"/>
    </row>
    <row r="20" spans="1:12" x14ac:dyDescent="0.2">
      <c r="A20" s="9" t="str">
        <f>"120705"</f>
        <v>120705</v>
      </c>
      <c r="B20" s="9" t="s">
        <v>27</v>
      </c>
      <c r="C20" s="10">
        <v>7952</v>
      </c>
      <c r="D20" s="10">
        <v>6099</v>
      </c>
      <c r="E20" s="10">
        <v>6058</v>
      </c>
      <c r="F20" s="13">
        <v>41</v>
      </c>
      <c r="G20" s="13">
        <v>0</v>
      </c>
      <c r="H20" s="13">
        <v>0</v>
      </c>
      <c r="I20" s="16">
        <v>17</v>
      </c>
      <c r="J20" s="16">
        <v>0</v>
      </c>
      <c r="K20" s="16">
        <v>0</v>
      </c>
      <c r="L20" s="6"/>
    </row>
    <row r="21" spans="1:12" x14ac:dyDescent="0.2">
      <c r="A21" s="9" t="str">
        <f>"120706"</f>
        <v>120706</v>
      </c>
      <c r="B21" s="9" t="s">
        <v>28</v>
      </c>
      <c r="C21" s="10">
        <v>8222</v>
      </c>
      <c r="D21" s="10">
        <v>6206</v>
      </c>
      <c r="E21" s="10">
        <v>6143</v>
      </c>
      <c r="F21" s="13">
        <v>63</v>
      </c>
      <c r="G21" s="13">
        <v>0</v>
      </c>
      <c r="H21" s="13">
        <v>0</v>
      </c>
      <c r="I21" s="16">
        <v>28</v>
      </c>
      <c r="J21" s="16">
        <v>0</v>
      </c>
      <c r="K21" s="16">
        <v>0</v>
      </c>
      <c r="L21" s="6"/>
    </row>
    <row r="22" spans="1:12" x14ac:dyDescent="0.2">
      <c r="A22" s="9" t="str">
        <f>"120707"</f>
        <v>120707</v>
      </c>
      <c r="B22" s="9" t="s">
        <v>29</v>
      </c>
      <c r="C22" s="10">
        <v>26289</v>
      </c>
      <c r="D22" s="10">
        <v>19762</v>
      </c>
      <c r="E22" s="10">
        <v>19689</v>
      </c>
      <c r="F22" s="13">
        <v>73</v>
      </c>
      <c r="G22" s="13">
        <v>0</v>
      </c>
      <c r="H22" s="13">
        <v>0</v>
      </c>
      <c r="I22" s="16">
        <v>90</v>
      </c>
      <c r="J22" s="16">
        <v>0</v>
      </c>
      <c r="K22" s="16">
        <v>0</v>
      </c>
      <c r="L22" s="6"/>
    </row>
    <row r="23" spans="1:12" x14ac:dyDescent="0.2">
      <c r="A23" s="9" t="str">
        <f>"120708"</f>
        <v>120708</v>
      </c>
      <c r="B23" s="9" t="s">
        <v>30</v>
      </c>
      <c r="C23" s="10">
        <v>10252</v>
      </c>
      <c r="D23" s="10">
        <v>7697</v>
      </c>
      <c r="E23" s="10">
        <v>7648</v>
      </c>
      <c r="F23" s="13">
        <v>49</v>
      </c>
      <c r="G23" s="13">
        <v>0</v>
      </c>
      <c r="H23" s="13">
        <v>1</v>
      </c>
      <c r="I23" s="16">
        <v>32</v>
      </c>
      <c r="J23" s="16">
        <v>0</v>
      </c>
      <c r="K23" s="16">
        <v>0</v>
      </c>
      <c r="L23" s="6"/>
    </row>
    <row r="24" spans="1:12" x14ac:dyDescent="0.2">
      <c r="A24" s="9" t="str">
        <f>"120709"</f>
        <v>120709</v>
      </c>
      <c r="B24" s="9" t="s">
        <v>31</v>
      </c>
      <c r="C24" s="10">
        <v>17580</v>
      </c>
      <c r="D24" s="10">
        <v>13411</v>
      </c>
      <c r="E24" s="10">
        <v>13279</v>
      </c>
      <c r="F24" s="13">
        <v>132</v>
      </c>
      <c r="G24" s="13">
        <v>1</v>
      </c>
      <c r="H24" s="13">
        <v>0</v>
      </c>
      <c r="I24" s="16">
        <v>87</v>
      </c>
      <c r="J24" s="16">
        <v>0</v>
      </c>
      <c r="K24" s="16">
        <v>0</v>
      </c>
      <c r="L24" s="6"/>
    </row>
    <row r="25" spans="1:12" x14ac:dyDescent="0.2">
      <c r="A25" s="9" t="str">
        <f>"120710"</f>
        <v>120710</v>
      </c>
      <c r="B25" s="9" t="s">
        <v>32</v>
      </c>
      <c r="C25" s="10">
        <v>7354</v>
      </c>
      <c r="D25" s="10">
        <v>5597</v>
      </c>
      <c r="E25" s="10">
        <v>5560</v>
      </c>
      <c r="F25" s="13">
        <v>37</v>
      </c>
      <c r="G25" s="13">
        <v>0</v>
      </c>
      <c r="H25" s="13">
        <v>0</v>
      </c>
      <c r="I25" s="16">
        <v>34</v>
      </c>
      <c r="J25" s="16">
        <v>0</v>
      </c>
      <c r="K25" s="16">
        <v>0</v>
      </c>
      <c r="L25" s="6"/>
    </row>
    <row r="26" spans="1:12" x14ac:dyDescent="0.2">
      <c r="A26" s="9" t="str">
        <f>"120711"</f>
        <v>120711</v>
      </c>
      <c r="B26" s="9" t="s">
        <v>33</v>
      </c>
      <c r="C26" s="10">
        <v>7122</v>
      </c>
      <c r="D26" s="10">
        <v>5231</v>
      </c>
      <c r="E26" s="10">
        <v>5215</v>
      </c>
      <c r="F26" s="13">
        <v>16</v>
      </c>
      <c r="G26" s="13">
        <v>0</v>
      </c>
      <c r="H26" s="13">
        <v>0</v>
      </c>
      <c r="I26" s="16">
        <v>27</v>
      </c>
      <c r="J26" s="16">
        <v>0</v>
      </c>
      <c r="K26" s="16">
        <v>0</v>
      </c>
      <c r="L26" s="6"/>
    </row>
    <row r="27" spans="1:12" x14ac:dyDescent="0.2">
      <c r="A27" s="9" t="str">
        <f>"120712"</f>
        <v>120712</v>
      </c>
      <c r="B27" s="9" t="s">
        <v>34</v>
      </c>
      <c r="C27" s="10">
        <v>6480</v>
      </c>
      <c r="D27" s="10">
        <v>5004</v>
      </c>
      <c r="E27" s="10">
        <v>4965</v>
      </c>
      <c r="F27" s="13">
        <v>39</v>
      </c>
      <c r="G27" s="13">
        <v>0</v>
      </c>
      <c r="H27" s="13">
        <v>0</v>
      </c>
      <c r="I27" s="16">
        <v>21</v>
      </c>
      <c r="J27" s="16">
        <v>0</v>
      </c>
      <c r="K27" s="16">
        <v>0</v>
      </c>
      <c r="L27" s="6"/>
    </row>
    <row r="28" spans="1:12" s="5" customFormat="1" x14ac:dyDescent="0.2">
      <c r="A28" s="17" t="s">
        <v>35</v>
      </c>
      <c r="B28" s="17"/>
      <c r="C28" s="8">
        <v>217077</v>
      </c>
      <c r="D28" s="8">
        <v>166994</v>
      </c>
      <c r="E28" s="8">
        <v>165833</v>
      </c>
      <c r="F28" s="12">
        <v>1159</v>
      </c>
      <c r="G28" s="12">
        <v>6</v>
      </c>
      <c r="H28" s="12">
        <v>1</v>
      </c>
      <c r="I28" s="15">
        <v>705</v>
      </c>
      <c r="J28" s="15">
        <v>0</v>
      </c>
      <c r="K28" s="15">
        <v>0</v>
      </c>
      <c r="L28" s="4"/>
    </row>
    <row r="29" spans="1:12" x14ac:dyDescent="0.2">
      <c r="A29" s="9" t="str">
        <f>"121001"</f>
        <v>121001</v>
      </c>
      <c r="B29" s="9" t="s">
        <v>36</v>
      </c>
      <c r="C29" s="10">
        <v>5881</v>
      </c>
      <c r="D29" s="10">
        <v>4687</v>
      </c>
      <c r="E29" s="10">
        <v>4648</v>
      </c>
      <c r="F29" s="13">
        <v>39</v>
      </c>
      <c r="G29" s="13">
        <v>0</v>
      </c>
      <c r="H29" s="13">
        <v>0</v>
      </c>
      <c r="I29" s="16">
        <v>10</v>
      </c>
      <c r="J29" s="16">
        <v>0</v>
      </c>
      <c r="K29" s="16">
        <v>0</v>
      </c>
      <c r="L29" s="6"/>
    </row>
    <row r="30" spans="1:12" x14ac:dyDescent="0.2">
      <c r="A30" s="9" t="str">
        <f>"121002"</f>
        <v>121002</v>
      </c>
      <c r="B30" s="9" t="s">
        <v>37</v>
      </c>
      <c r="C30" s="10">
        <v>29451</v>
      </c>
      <c r="D30" s="10">
        <v>22538</v>
      </c>
      <c r="E30" s="10">
        <v>22370</v>
      </c>
      <c r="F30" s="13">
        <v>168</v>
      </c>
      <c r="G30" s="13">
        <v>0</v>
      </c>
      <c r="H30" s="13">
        <v>0</v>
      </c>
      <c r="I30" s="16">
        <v>77</v>
      </c>
      <c r="J30" s="16">
        <v>0</v>
      </c>
      <c r="K30" s="16">
        <v>0</v>
      </c>
      <c r="L30" s="6"/>
    </row>
    <row r="31" spans="1:12" x14ac:dyDescent="0.2">
      <c r="A31" s="9" t="str">
        <f>"121003"</f>
        <v>121003</v>
      </c>
      <c r="B31" s="9" t="s">
        <v>38</v>
      </c>
      <c r="C31" s="10">
        <v>9211</v>
      </c>
      <c r="D31" s="10">
        <v>7152</v>
      </c>
      <c r="E31" s="10">
        <v>7055</v>
      </c>
      <c r="F31" s="13">
        <v>97</v>
      </c>
      <c r="G31" s="13">
        <v>0</v>
      </c>
      <c r="H31" s="13">
        <v>0</v>
      </c>
      <c r="I31" s="16">
        <v>85</v>
      </c>
      <c r="J31" s="16">
        <v>0</v>
      </c>
      <c r="K31" s="16">
        <v>0</v>
      </c>
      <c r="L31" s="6"/>
    </row>
    <row r="32" spans="1:12" x14ac:dyDescent="0.2">
      <c r="A32" s="9" t="str">
        <f>"121004"</f>
        <v>121004</v>
      </c>
      <c r="B32" s="9" t="s">
        <v>39</v>
      </c>
      <c r="C32" s="10">
        <v>25755</v>
      </c>
      <c r="D32" s="10">
        <v>19282</v>
      </c>
      <c r="E32" s="10">
        <v>19200</v>
      </c>
      <c r="F32" s="13">
        <v>82</v>
      </c>
      <c r="G32" s="13">
        <v>0</v>
      </c>
      <c r="H32" s="13">
        <v>0</v>
      </c>
      <c r="I32" s="16">
        <v>76</v>
      </c>
      <c r="J32" s="16">
        <v>0</v>
      </c>
      <c r="K32" s="16">
        <v>0</v>
      </c>
      <c r="L32" s="6"/>
    </row>
    <row r="33" spans="1:12" x14ac:dyDescent="0.2">
      <c r="A33" s="9" t="str">
        <f>"121005"</f>
        <v>121005</v>
      </c>
      <c r="B33" s="9" t="s">
        <v>40</v>
      </c>
      <c r="C33" s="10">
        <v>10701</v>
      </c>
      <c r="D33" s="10">
        <v>8045</v>
      </c>
      <c r="E33" s="10">
        <v>8018</v>
      </c>
      <c r="F33" s="13">
        <v>27</v>
      </c>
      <c r="G33" s="13">
        <v>0</v>
      </c>
      <c r="H33" s="13">
        <v>0</v>
      </c>
      <c r="I33" s="16">
        <v>35</v>
      </c>
      <c r="J33" s="16">
        <v>0</v>
      </c>
      <c r="K33" s="16">
        <v>0</v>
      </c>
      <c r="L33" s="6"/>
    </row>
    <row r="34" spans="1:12" x14ac:dyDescent="0.2">
      <c r="A34" s="9" t="str">
        <f>"121006"</f>
        <v>121006</v>
      </c>
      <c r="B34" s="9" t="s">
        <v>41</v>
      </c>
      <c r="C34" s="10">
        <v>14865</v>
      </c>
      <c r="D34" s="10">
        <v>11261</v>
      </c>
      <c r="E34" s="10">
        <v>11213</v>
      </c>
      <c r="F34" s="13">
        <v>48</v>
      </c>
      <c r="G34" s="13">
        <v>0</v>
      </c>
      <c r="H34" s="13">
        <v>0</v>
      </c>
      <c r="I34" s="16">
        <v>49</v>
      </c>
      <c r="J34" s="16">
        <v>0</v>
      </c>
      <c r="K34" s="16">
        <v>0</v>
      </c>
      <c r="L34" s="6"/>
    </row>
    <row r="35" spans="1:12" x14ac:dyDescent="0.2">
      <c r="A35" s="9" t="str">
        <f>"121007"</f>
        <v>121007</v>
      </c>
      <c r="B35" s="9" t="s">
        <v>42</v>
      </c>
      <c r="C35" s="10">
        <v>15747</v>
      </c>
      <c r="D35" s="10">
        <v>12829</v>
      </c>
      <c r="E35" s="10">
        <v>12601</v>
      </c>
      <c r="F35" s="13">
        <v>228</v>
      </c>
      <c r="G35" s="13">
        <v>2</v>
      </c>
      <c r="H35" s="13">
        <v>0</v>
      </c>
      <c r="I35" s="16">
        <v>50</v>
      </c>
      <c r="J35" s="16">
        <v>0</v>
      </c>
      <c r="K35" s="16">
        <v>0</v>
      </c>
      <c r="L35" s="6"/>
    </row>
    <row r="36" spans="1:12" x14ac:dyDescent="0.2">
      <c r="A36" s="9" t="str">
        <f>"121008"</f>
        <v>121008</v>
      </c>
      <c r="B36" s="9" t="s">
        <v>43</v>
      </c>
      <c r="C36" s="10">
        <v>6206</v>
      </c>
      <c r="D36" s="10">
        <v>4586</v>
      </c>
      <c r="E36" s="10">
        <v>4556</v>
      </c>
      <c r="F36" s="13">
        <v>30</v>
      </c>
      <c r="G36" s="13">
        <v>0</v>
      </c>
      <c r="H36" s="13">
        <v>0</v>
      </c>
      <c r="I36" s="16">
        <v>25</v>
      </c>
      <c r="J36" s="16">
        <v>0</v>
      </c>
      <c r="K36" s="16">
        <v>0</v>
      </c>
      <c r="L36" s="6"/>
    </row>
    <row r="37" spans="1:12" x14ac:dyDescent="0.2">
      <c r="A37" s="9" t="str">
        <f>"121009"</f>
        <v>121009</v>
      </c>
      <c r="B37" s="9" t="s">
        <v>44</v>
      </c>
      <c r="C37" s="10">
        <v>16797</v>
      </c>
      <c r="D37" s="10">
        <v>12576</v>
      </c>
      <c r="E37" s="10">
        <v>12523</v>
      </c>
      <c r="F37" s="13">
        <v>53</v>
      </c>
      <c r="G37" s="13">
        <v>0</v>
      </c>
      <c r="H37" s="13">
        <v>0</v>
      </c>
      <c r="I37" s="16">
        <v>45</v>
      </c>
      <c r="J37" s="16">
        <v>0</v>
      </c>
      <c r="K37" s="16">
        <v>0</v>
      </c>
      <c r="L37" s="6"/>
    </row>
    <row r="38" spans="1:12" x14ac:dyDescent="0.2">
      <c r="A38" s="9" t="str">
        <f>"121010"</f>
        <v>121010</v>
      </c>
      <c r="B38" s="9" t="s">
        <v>45</v>
      </c>
      <c r="C38" s="10">
        <v>11251</v>
      </c>
      <c r="D38" s="10">
        <v>8484</v>
      </c>
      <c r="E38" s="10">
        <v>8418</v>
      </c>
      <c r="F38" s="13">
        <v>66</v>
      </c>
      <c r="G38" s="13">
        <v>1</v>
      </c>
      <c r="H38" s="13">
        <v>0</v>
      </c>
      <c r="I38" s="16">
        <v>29</v>
      </c>
      <c r="J38" s="16">
        <v>0</v>
      </c>
      <c r="K38" s="16">
        <v>0</v>
      </c>
      <c r="L38" s="6"/>
    </row>
    <row r="39" spans="1:12" x14ac:dyDescent="0.2">
      <c r="A39" s="9" t="str">
        <f>"121011"</f>
        <v>121011</v>
      </c>
      <c r="B39" s="9" t="s">
        <v>46</v>
      </c>
      <c r="C39" s="10">
        <v>11317</v>
      </c>
      <c r="D39" s="10">
        <v>9085</v>
      </c>
      <c r="E39" s="10">
        <v>9015</v>
      </c>
      <c r="F39" s="13">
        <v>70</v>
      </c>
      <c r="G39" s="13">
        <v>1</v>
      </c>
      <c r="H39" s="13">
        <v>0</v>
      </c>
      <c r="I39" s="16">
        <v>39</v>
      </c>
      <c r="J39" s="16">
        <v>0</v>
      </c>
      <c r="K39" s="16">
        <v>0</v>
      </c>
      <c r="L39" s="6"/>
    </row>
    <row r="40" spans="1:12" x14ac:dyDescent="0.2">
      <c r="A40" s="9" t="str">
        <f>"121012"</f>
        <v>121012</v>
      </c>
      <c r="B40" s="9" t="s">
        <v>47</v>
      </c>
      <c r="C40" s="10">
        <v>8790</v>
      </c>
      <c r="D40" s="10">
        <v>6700</v>
      </c>
      <c r="E40" s="10">
        <v>6662</v>
      </c>
      <c r="F40" s="13">
        <v>38</v>
      </c>
      <c r="G40" s="13">
        <v>0</v>
      </c>
      <c r="H40" s="13">
        <v>0</v>
      </c>
      <c r="I40" s="16">
        <v>21</v>
      </c>
      <c r="J40" s="16">
        <v>0</v>
      </c>
      <c r="K40" s="16">
        <v>0</v>
      </c>
      <c r="L40" s="6"/>
    </row>
    <row r="41" spans="1:12" x14ac:dyDescent="0.2">
      <c r="A41" s="9" t="str">
        <f>"121013"</f>
        <v>121013</v>
      </c>
      <c r="B41" s="9" t="s">
        <v>48</v>
      </c>
      <c r="C41" s="10">
        <v>10242</v>
      </c>
      <c r="D41" s="10">
        <v>8164</v>
      </c>
      <c r="E41" s="10">
        <v>8098</v>
      </c>
      <c r="F41" s="13">
        <v>66</v>
      </c>
      <c r="G41" s="13">
        <v>1</v>
      </c>
      <c r="H41" s="13">
        <v>0</v>
      </c>
      <c r="I41" s="16">
        <v>33</v>
      </c>
      <c r="J41" s="16">
        <v>0</v>
      </c>
      <c r="K41" s="16">
        <v>0</v>
      </c>
      <c r="L41" s="6"/>
    </row>
    <row r="42" spans="1:12" x14ac:dyDescent="0.2">
      <c r="A42" s="9" t="str">
        <f>"121014"</f>
        <v>121014</v>
      </c>
      <c r="B42" s="9" t="s">
        <v>49</v>
      </c>
      <c r="C42" s="10">
        <v>13735</v>
      </c>
      <c r="D42" s="10">
        <v>10234</v>
      </c>
      <c r="E42" s="10">
        <v>10183</v>
      </c>
      <c r="F42" s="13">
        <v>49</v>
      </c>
      <c r="G42" s="13">
        <v>1</v>
      </c>
      <c r="H42" s="13">
        <v>1</v>
      </c>
      <c r="I42" s="16">
        <v>40</v>
      </c>
      <c r="J42" s="16">
        <v>0</v>
      </c>
      <c r="K42" s="16">
        <v>0</v>
      </c>
      <c r="L42" s="6"/>
    </row>
    <row r="43" spans="1:12" x14ac:dyDescent="0.2">
      <c r="A43" s="9" t="str">
        <f>"121015"</f>
        <v>121015</v>
      </c>
      <c r="B43" s="9" t="s">
        <v>50</v>
      </c>
      <c r="C43" s="10">
        <v>3649</v>
      </c>
      <c r="D43" s="10">
        <v>2897</v>
      </c>
      <c r="E43" s="10">
        <v>2885</v>
      </c>
      <c r="F43" s="13">
        <v>12</v>
      </c>
      <c r="G43" s="13">
        <v>0</v>
      </c>
      <c r="H43" s="13">
        <v>0</v>
      </c>
      <c r="I43" s="16">
        <v>16</v>
      </c>
      <c r="J43" s="16">
        <v>0</v>
      </c>
      <c r="K43" s="16">
        <v>0</v>
      </c>
      <c r="L43" s="6"/>
    </row>
    <row r="44" spans="1:12" x14ac:dyDescent="0.2">
      <c r="A44" s="9" t="str">
        <f>"121016"</f>
        <v>121016</v>
      </c>
      <c r="B44" s="9" t="s">
        <v>51</v>
      </c>
      <c r="C44" s="10">
        <v>23479</v>
      </c>
      <c r="D44" s="10">
        <v>18474</v>
      </c>
      <c r="E44" s="10">
        <v>18388</v>
      </c>
      <c r="F44" s="13">
        <v>86</v>
      </c>
      <c r="G44" s="13">
        <v>0</v>
      </c>
      <c r="H44" s="13">
        <v>0</v>
      </c>
      <c r="I44" s="16">
        <v>75</v>
      </c>
      <c r="J44" s="16">
        <v>0</v>
      </c>
      <c r="K44" s="16">
        <v>0</v>
      </c>
      <c r="L44" s="6"/>
    </row>
    <row r="45" spans="1:12" s="5" customFormat="1" x14ac:dyDescent="0.2">
      <c r="A45" s="17" t="s">
        <v>52</v>
      </c>
      <c r="B45" s="17"/>
      <c r="C45" s="8">
        <v>187027</v>
      </c>
      <c r="D45" s="8">
        <v>148780</v>
      </c>
      <c r="E45" s="8">
        <v>147359</v>
      </c>
      <c r="F45" s="12">
        <v>1421</v>
      </c>
      <c r="G45" s="12">
        <v>8</v>
      </c>
      <c r="H45" s="12">
        <v>1</v>
      </c>
      <c r="I45" s="15">
        <v>349</v>
      </c>
      <c r="J45" s="15">
        <v>0</v>
      </c>
      <c r="K45" s="15">
        <v>0</v>
      </c>
      <c r="L45" s="4"/>
    </row>
    <row r="46" spans="1:12" x14ac:dyDescent="0.2">
      <c r="A46" s="9" t="str">
        <f>"121101"</f>
        <v>121101</v>
      </c>
      <c r="B46" s="9" t="s">
        <v>53</v>
      </c>
      <c r="C46" s="10">
        <v>30861</v>
      </c>
      <c r="D46" s="10">
        <v>25389</v>
      </c>
      <c r="E46" s="10">
        <v>25076</v>
      </c>
      <c r="F46" s="13">
        <v>313</v>
      </c>
      <c r="G46" s="13">
        <v>0</v>
      </c>
      <c r="H46" s="13">
        <v>0</v>
      </c>
      <c r="I46" s="16">
        <v>51</v>
      </c>
      <c r="J46" s="16">
        <v>0</v>
      </c>
      <c r="K46" s="16">
        <v>0</v>
      </c>
      <c r="L46" s="6"/>
    </row>
    <row r="47" spans="1:12" x14ac:dyDescent="0.2">
      <c r="A47" s="9" t="str">
        <f>"121102"</f>
        <v>121102</v>
      </c>
      <c r="B47" s="9" t="s">
        <v>54</v>
      </c>
      <c r="C47" s="10">
        <v>6765</v>
      </c>
      <c r="D47" s="10">
        <v>5551</v>
      </c>
      <c r="E47" s="10">
        <v>5452</v>
      </c>
      <c r="F47" s="13">
        <v>99</v>
      </c>
      <c r="G47" s="13">
        <v>1</v>
      </c>
      <c r="H47" s="13">
        <v>0</v>
      </c>
      <c r="I47" s="16">
        <v>15</v>
      </c>
      <c r="J47" s="16">
        <v>0</v>
      </c>
      <c r="K47" s="16">
        <v>0</v>
      </c>
      <c r="L47" s="6"/>
    </row>
    <row r="48" spans="1:12" x14ac:dyDescent="0.2">
      <c r="A48" s="9" t="str">
        <f>"121103"</f>
        <v>121103</v>
      </c>
      <c r="B48" s="9" t="s">
        <v>55</v>
      </c>
      <c r="C48" s="10">
        <v>22121</v>
      </c>
      <c r="D48" s="10">
        <v>17773</v>
      </c>
      <c r="E48" s="10">
        <v>17628</v>
      </c>
      <c r="F48" s="13">
        <v>145</v>
      </c>
      <c r="G48" s="13">
        <v>1</v>
      </c>
      <c r="H48" s="13">
        <v>0</v>
      </c>
      <c r="I48" s="16">
        <v>36</v>
      </c>
      <c r="J48" s="16">
        <v>0</v>
      </c>
      <c r="K48" s="16">
        <v>0</v>
      </c>
      <c r="L48" s="6"/>
    </row>
    <row r="49" spans="1:12" x14ac:dyDescent="0.2">
      <c r="A49" s="9" t="str">
        <f>"121104"</f>
        <v>121104</v>
      </c>
      <c r="B49" s="9" t="s">
        <v>56</v>
      </c>
      <c r="C49" s="10">
        <v>7600</v>
      </c>
      <c r="D49" s="10">
        <v>6018</v>
      </c>
      <c r="E49" s="10">
        <v>5951</v>
      </c>
      <c r="F49" s="13">
        <v>67</v>
      </c>
      <c r="G49" s="13">
        <v>0</v>
      </c>
      <c r="H49" s="13">
        <v>0</v>
      </c>
      <c r="I49" s="16">
        <v>14</v>
      </c>
      <c r="J49" s="16">
        <v>0</v>
      </c>
      <c r="K49" s="16">
        <v>0</v>
      </c>
      <c r="L49" s="6"/>
    </row>
    <row r="50" spans="1:12" x14ac:dyDescent="0.2">
      <c r="A50" s="9" t="str">
        <f>"121105"</f>
        <v>121105</v>
      </c>
      <c r="B50" s="9" t="s">
        <v>57</v>
      </c>
      <c r="C50" s="10">
        <v>18804</v>
      </c>
      <c r="D50" s="10">
        <v>14289</v>
      </c>
      <c r="E50" s="10">
        <v>14246</v>
      </c>
      <c r="F50" s="13">
        <v>43</v>
      </c>
      <c r="G50" s="13">
        <v>2</v>
      </c>
      <c r="H50" s="13">
        <v>0</v>
      </c>
      <c r="I50" s="16">
        <v>26</v>
      </c>
      <c r="J50" s="16">
        <v>0</v>
      </c>
      <c r="K50" s="16">
        <v>0</v>
      </c>
      <c r="L50" s="6"/>
    </row>
    <row r="51" spans="1:12" x14ac:dyDescent="0.2">
      <c r="A51" s="9" t="str">
        <f>"121106"</f>
        <v>121106</v>
      </c>
      <c r="B51" s="9" t="s">
        <v>58</v>
      </c>
      <c r="C51" s="10">
        <v>6740</v>
      </c>
      <c r="D51" s="10">
        <v>5332</v>
      </c>
      <c r="E51" s="10">
        <v>5189</v>
      </c>
      <c r="F51" s="13">
        <v>143</v>
      </c>
      <c r="G51" s="13">
        <v>0</v>
      </c>
      <c r="H51" s="13">
        <v>1</v>
      </c>
      <c r="I51" s="16">
        <v>20</v>
      </c>
      <c r="J51" s="16">
        <v>0</v>
      </c>
      <c r="K51" s="16">
        <v>0</v>
      </c>
      <c r="L51" s="6"/>
    </row>
    <row r="52" spans="1:12" x14ac:dyDescent="0.2">
      <c r="A52" s="9" t="str">
        <f>"121107"</f>
        <v>121107</v>
      </c>
      <c r="B52" s="9" t="s">
        <v>59</v>
      </c>
      <c r="C52" s="10">
        <v>6035</v>
      </c>
      <c r="D52" s="10">
        <v>4552</v>
      </c>
      <c r="E52" s="10">
        <v>4503</v>
      </c>
      <c r="F52" s="13">
        <v>49</v>
      </c>
      <c r="G52" s="13">
        <v>0</v>
      </c>
      <c r="H52" s="13">
        <v>0</v>
      </c>
      <c r="I52" s="16">
        <v>6</v>
      </c>
      <c r="J52" s="16">
        <v>0</v>
      </c>
      <c r="K52" s="16">
        <v>0</v>
      </c>
      <c r="L52" s="6"/>
    </row>
    <row r="53" spans="1:12" x14ac:dyDescent="0.2">
      <c r="A53" s="9" t="str">
        <f>"121108"</f>
        <v>121108</v>
      </c>
      <c r="B53" s="9" t="s">
        <v>60</v>
      </c>
      <c r="C53" s="10">
        <v>9217</v>
      </c>
      <c r="D53" s="10">
        <v>7339</v>
      </c>
      <c r="E53" s="10">
        <v>7286</v>
      </c>
      <c r="F53" s="13">
        <v>53</v>
      </c>
      <c r="G53" s="13">
        <v>3</v>
      </c>
      <c r="H53" s="13">
        <v>0</v>
      </c>
      <c r="I53" s="16">
        <v>15</v>
      </c>
      <c r="J53" s="16">
        <v>0</v>
      </c>
      <c r="K53" s="16">
        <v>0</v>
      </c>
      <c r="L53" s="6"/>
    </row>
    <row r="54" spans="1:12" x14ac:dyDescent="0.2">
      <c r="A54" s="9" t="str">
        <f>"121109"</f>
        <v>121109</v>
      </c>
      <c r="B54" s="9" t="s">
        <v>61</v>
      </c>
      <c r="C54" s="10">
        <v>23832</v>
      </c>
      <c r="D54" s="10">
        <v>18875</v>
      </c>
      <c r="E54" s="10">
        <v>18811</v>
      </c>
      <c r="F54" s="13">
        <v>64</v>
      </c>
      <c r="G54" s="13">
        <v>0</v>
      </c>
      <c r="H54" s="13">
        <v>0</v>
      </c>
      <c r="I54" s="16">
        <v>48</v>
      </c>
      <c r="J54" s="16">
        <v>0</v>
      </c>
      <c r="K54" s="16">
        <v>0</v>
      </c>
      <c r="L54" s="6"/>
    </row>
    <row r="55" spans="1:12" x14ac:dyDescent="0.2">
      <c r="A55" s="9" t="str">
        <f>"121110"</f>
        <v>121110</v>
      </c>
      <c r="B55" s="9" t="s">
        <v>62</v>
      </c>
      <c r="C55" s="10">
        <v>8618</v>
      </c>
      <c r="D55" s="10">
        <v>6680</v>
      </c>
      <c r="E55" s="10">
        <v>6622</v>
      </c>
      <c r="F55" s="13">
        <v>58</v>
      </c>
      <c r="G55" s="13">
        <v>1</v>
      </c>
      <c r="H55" s="13">
        <v>0</v>
      </c>
      <c r="I55" s="16">
        <v>15</v>
      </c>
      <c r="J55" s="16">
        <v>0</v>
      </c>
      <c r="K55" s="16">
        <v>0</v>
      </c>
      <c r="L55" s="6"/>
    </row>
    <row r="56" spans="1:12" x14ac:dyDescent="0.2">
      <c r="A56" s="9" t="str">
        <f>"121111"</f>
        <v>121111</v>
      </c>
      <c r="B56" s="9" t="s">
        <v>63</v>
      </c>
      <c r="C56" s="10">
        <v>14495</v>
      </c>
      <c r="D56" s="10">
        <v>11454</v>
      </c>
      <c r="E56" s="10">
        <v>11365</v>
      </c>
      <c r="F56" s="13">
        <v>89</v>
      </c>
      <c r="G56" s="13">
        <v>0</v>
      </c>
      <c r="H56" s="13">
        <v>0</v>
      </c>
      <c r="I56" s="16">
        <v>25</v>
      </c>
      <c r="J56" s="16">
        <v>0</v>
      </c>
      <c r="K56" s="16">
        <v>0</v>
      </c>
      <c r="L56" s="6"/>
    </row>
    <row r="57" spans="1:12" x14ac:dyDescent="0.2">
      <c r="A57" s="9" t="str">
        <f>"121112"</f>
        <v>121112</v>
      </c>
      <c r="B57" s="9" t="s">
        <v>64</v>
      </c>
      <c r="C57" s="10">
        <v>16199</v>
      </c>
      <c r="D57" s="10">
        <v>13307</v>
      </c>
      <c r="E57" s="10">
        <v>13145</v>
      </c>
      <c r="F57" s="13">
        <v>162</v>
      </c>
      <c r="G57" s="13">
        <v>0</v>
      </c>
      <c r="H57" s="13">
        <v>0</v>
      </c>
      <c r="I57" s="16">
        <v>45</v>
      </c>
      <c r="J57" s="16">
        <v>0</v>
      </c>
      <c r="K57" s="16">
        <v>0</v>
      </c>
      <c r="L57" s="6"/>
    </row>
    <row r="58" spans="1:12" x14ac:dyDescent="0.2">
      <c r="A58" s="9" t="str">
        <f>"121113"</f>
        <v>121113</v>
      </c>
      <c r="B58" s="9" t="s">
        <v>65</v>
      </c>
      <c r="C58" s="10">
        <v>4725</v>
      </c>
      <c r="D58" s="10">
        <v>3602</v>
      </c>
      <c r="E58" s="10">
        <v>3566</v>
      </c>
      <c r="F58" s="13">
        <v>36</v>
      </c>
      <c r="G58" s="13">
        <v>0</v>
      </c>
      <c r="H58" s="13">
        <v>0</v>
      </c>
      <c r="I58" s="16">
        <v>14</v>
      </c>
      <c r="J58" s="16">
        <v>0</v>
      </c>
      <c r="K58" s="16">
        <v>0</v>
      </c>
      <c r="L58" s="6"/>
    </row>
    <row r="59" spans="1:12" x14ac:dyDescent="0.2">
      <c r="A59" s="9" t="str">
        <f>"121114"</f>
        <v>121114</v>
      </c>
      <c r="B59" s="9" t="s">
        <v>66</v>
      </c>
      <c r="C59" s="10">
        <v>11015</v>
      </c>
      <c r="D59" s="10">
        <v>8619</v>
      </c>
      <c r="E59" s="10">
        <v>8519</v>
      </c>
      <c r="F59" s="13">
        <v>100</v>
      </c>
      <c r="G59" s="13">
        <v>0</v>
      </c>
      <c r="H59" s="13">
        <v>0</v>
      </c>
      <c r="I59" s="16">
        <v>19</v>
      </c>
      <c r="J59" s="16">
        <v>0</v>
      </c>
      <c r="K59" s="16">
        <v>0</v>
      </c>
      <c r="L59" s="6"/>
    </row>
    <row r="60" spans="1:12" s="5" customFormat="1" x14ac:dyDescent="0.2">
      <c r="A60" s="17" t="s">
        <v>67</v>
      </c>
      <c r="B60" s="17"/>
      <c r="C60" s="8">
        <v>81866</v>
      </c>
      <c r="D60" s="8">
        <v>65431</v>
      </c>
      <c r="E60" s="8">
        <v>64597</v>
      </c>
      <c r="F60" s="12">
        <v>834</v>
      </c>
      <c r="G60" s="12">
        <v>1</v>
      </c>
      <c r="H60" s="12">
        <v>1</v>
      </c>
      <c r="I60" s="15">
        <v>229</v>
      </c>
      <c r="J60" s="15">
        <v>0</v>
      </c>
      <c r="K60" s="15">
        <v>0</v>
      </c>
      <c r="L60" s="4"/>
    </row>
    <row r="61" spans="1:12" x14ac:dyDescent="0.2">
      <c r="A61" s="9" t="str">
        <f>"121501"</f>
        <v>121501</v>
      </c>
      <c r="B61" s="9" t="s">
        <v>68</v>
      </c>
      <c r="C61" s="10">
        <v>5110</v>
      </c>
      <c r="D61" s="10">
        <v>4078</v>
      </c>
      <c r="E61" s="10">
        <v>4018</v>
      </c>
      <c r="F61" s="13">
        <v>60</v>
      </c>
      <c r="G61" s="13">
        <v>0</v>
      </c>
      <c r="H61" s="13">
        <v>0</v>
      </c>
      <c r="I61" s="16">
        <v>31</v>
      </c>
      <c r="J61" s="16">
        <v>0</v>
      </c>
      <c r="K61" s="16">
        <v>0</v>
      </c>
      <c r="L61" s="6"/>
    </row>
    <row r="62" spans="1:12" x14ac:dyDescent="0.2">
      <c r="A62" s="9" t="str">
        <f>"121502"</f>
        <v>121502</v>
      </c>
      <c r="B62" s="9" t="s">
        <v>69</v>
      </c>
      <c r="C62" s="10">
        <v>8511</v>
      </c>
      <c r="D62" s="10">
        <v>7106</v>
      </c>
      <c r="E62" s="10">
        <v>7011</v>
      </c>
      <c r="F62" s="13">
        <v>95</v>
      </c>
      <c r="G62" s="13">
        <v>0</v>
      </c>
      <c r="H62" s="13">
        <v>0</v>
      </c>
      <c r="I62" s="16">
        <v>19</v>
      </c>
      <c r="J62" s="16">
        <v>0</v>
      </c>
      <c r="K62" s="16">
        <v>0</v>
      </c>
      <c r="L62" s="6"/>
    </row>
    <row r="63" spans="1:12" x14ac:dyDescent="0.2">
      <c r="A63" s="9" t="str">
        <f>"121503"</f>
        <v>121503</v>
      </c>
      <c r="B63" s="9" t="s">
        <v>70</v>
      </c>
      <c r="C63" s="10">
        <v>8829</v>
      </c>
      <c r="D63" s="10">
        <v>6796</v>
      </c>
      <c r="E63" s="10">
        <v>6757</v>
      </c>
      <c r="F63" s="13">
        <v>39</v>
      </c>
      <c r="G63" s="13">
        <v>0</v>
      </c>
      <c r="H63" s="13">
        <v>0</v>
      </c>
      <c r="I63" s="16">
        <v>25</v>
      </c>
      <c r="J63" s="16">
        <v>0</v>
      </c>
      <c r="K63" s="16">
        <v>0</v>
      </c>
      <c r="L63" s="6"/>
    </row>
    <row r="64" spans="1:12" x14ac:dyDescent="0.2">
      <c r="A64" s="9" t="str">
        <f>"121504"</f>
        <v>121504</v>
      </c>
      <c r="B64" s="9" t="s">
        <v>71</v>
      </c>
      <c r="C64" s="10">
        <v>6845</v>
      </c>
      <c r="D64" s="10">
        <v>5329</v>
      </c>
      <c r="E64" s="10">
        <v>5286</v>
      </c>
      <c r="F64" s="13">
        <v>43</v>
      </c>
      <c r="G64" s="13">
        <v>0</v>
      </c>
      <c r="H64" s="13">
        <v>1</v>
      </c>
      <c r="I64" s="16">
        <v>14</v>
      </c>
      <c r="J64" s="16">
        <v>0</v>
      </c>
      <c r="K64" s="16">
        <v>0</v>
      </c>
      <c r="L64" s="6"/>
    </row>
    <row r="65" spans="1:12" x14ac:dyDescent="0.2">
      <c r="A65" s="9" t="str">
        <f>"121505"</f>
        <v>121505</v>
      </c>
      <c r="B65" s="9" t="s">
        <v>72</v>
      </c>
      <c r="C65" s="10">
        <v>11048</v>
      </c>
      <c r="D65" s="10">
        <v>8640</v>
      </c>
      <c r="E65" s="10">
        <v>8567</v>
      </c>
      <c r="F65" s="13">
        <v>73</v>
      </c>
      <c r="G65" s="13">
        <v>0</v>
      </c>
      <c r="H65" s="13">
        <v>0</v>
      </c>
      <c r="I65" s="16">
        <v>33</v>
      </c>
      <c r="J65" s="16">
        <v>0</v>
      </c>
      <c r="K65" s="16">
        <v>0</v>
      </c>
      <c r="L65" s="6"/>
    </row>
    <row r="66" spans="1:12" x14ac:dyDescent="0.2">
      <c r="A66" s="9" t="str">
        <f>"121506"</f>
        <v>121506</v>
      </c>
      <c r="B66" s="9" t="s">
        <v>73</v>
      </c>
      <c r="C66" s="10">
        <v>15367</v>
      </c>
      <c r="D66" s="10">
        <v>12398</v>
      </c>
      <c r="E66" s="10">
        <v>12232</v>
      </c>
      <c r="F66" s="13">
        <v>166</v>
      </c>
      <c r="G66" s="13">
        <v>0</v>
      </c>
      <c r="H66" s="13">
        <v>0</v>
      </c>
      <c r="I66" s="16">
        <v>48</v>
      </c>
      <c r="J66" s="16">
        <v>0</v>
      </c>
      <c r="K66" s="16">
        <v>0</v>
      </c>
      <c r="L66" s="6"/>
    </row>
    <row r="67" spans="1:12" x14ac:dyDescent="0.2">
      <c r="A67" s="9" t="str">
        <f>"121507"</f>
        <v>121507</v>
      </c>
      <c r="B67" s="9" t="s">
        <v>74</v>
      </c>
      <c r="C67" s="10">
        <v>11868</v>
      </c>
      <c r="D67" s="10">
        <v>9484</v>
      </c>
      <c r="E67" s="10">
        <v>9353</v>
      </c>
      <c r="F67" s="13">
        <v>131</v>
      </c>
      <c r="G67" s="13">
        <v>0</v>
      </c>
      <c r="H67" s="13">
        <v>0</v>
      </c>
      <c r="I67" s="16">
        <v>21</v>
      </c>
      <c r="J67" s="16">
        <v>0</v>
      </c>
      <c r="K67" s="16">
        <v>0</v>
      </c>
      <c r="L67" s="6"/>
    </row>
    <row r="68" spans="1:12" x14ac:dyDescent="0.2">
      <c r="A68" s="9" t="str">
        <f>"121508"</f>
        <v>121508</v>
      </c>
      <c r="B68" s="9" t="s">
        <v>75</v>
      </c>
      <c r="C68" s="10">
        <v>8822</v>
      </c>
      <c r="D68" s="10">
        <v>7166</v>
      </c>
      <c r="E68" s="10">
        <v>7003</v>
      </c>
      <c r="F68" s="13">
        <v>163</v>
      </c>
      <c r="G68" s="13">
        <v>1</v>
      </c>
      <c r="H68" s="13">
        <v>0</v>
      </c>
      <c r="I68" s="16">
        <v>23</v>
      </c>
      <c r="J68" s="16">
        <v>0</v>
      </c>
      <c r="K68" s="16">
        <v>0</v>
      </c>
      <c r="L68" s="6"/>
    </row>
    <row r="69" spans="1:12" x14ac:dyDescent="0.2">
      <c r="A69" s="9" t="str">
        <f>"121509"</f>
        <v>121509</v>
      </c>
      <c r="B69" s="9" t="s">
        <v>76</v>
      </c>
      <c r="C69" s="10">
        <v>5466</v>
      </c>
      <c r="D69" s="10">
        <v>4434</v>
      </c>
      <c r="E69" s="10">
        <v>4370</v>
      </c>
      <c r="F69" s="13">
        <v>64</v>
      </c>
      <c r="G69" s="13">
        <v>0</v>
      </c>
      <c r="H69" s="13">
        <v>0</v>
      </c>
      <c r="I69" s="16">
        <v>15</v>
      </c>
      <c r="J69" s="16">
        <v>0</v>
      </c>
      <c r="K69" s="16">
        <v>0</v>
      </c>
      <c r="L69" s="6"/>
    </row>
    <row r="70" spans="1:12" s="5" customFormat="1" x14ac:dyDescent="0.2">
      <c r="A70" s="17" t="s">
        <v>77</v>
      </c>
      <c r="B70" s="17"/>
      <c r="C70" s="8">
        <v>64765</v>
      </c>
      <c r="D70" s="8">
        <v>51993</v>
      </c>
      <c r="E70" s="8">
        <v>51307</v>
      </c>
      <c r="F70" s="12">
        <v>686</v>
      </c>
      <c r="G70" s="12">
        <v>6</v>
      </c>
      <c r="H70" s="12">
        <v>2</v>
      </c>
      <c r="I70" s="15">
        <v>156</v>
      </c>
      <c r="J70" s="15">
        <v>0</v>
      </c>
      <c r="K70" s="15">
        <v>0</v>
      </c>
      <c r="L70" s="4"/>
    </row>
    <row r="71" spans="1:12" x14ac:dyDescent="0.2">
      <c r="A71" s="9" t="str">
        <f>"121701"</f>
        <v>121701</v>
      </c>
      <c r="B71" s="9" t="s">
        <v>78</v>
      </c>
      <c r="C71" s="10">
        <v>24337</v>
      </c>
      <c r="D71" s="10">
        <v>20232</v>
      </c>
      <c r="E71" s="10">
        <v>19898</v>
      </c>
      <c r="F71" s="13">
        <v>334</v>
      </c>
      <c r="G71" s="13">
        <v>4</v>
      </c>
      <c r="H71" s="13">
        <v>0</v>
      </c>
      <c r="I71" s="16">
        <v>48</v>
      </c>
      <c r="J71" s="16">
        <v>0</v>
      </c>
      <c r="K71" s="16">
        <v>0</v>
      </c>
      <c r="L71" s="6"/>
    </row>
    <row r="72" spans="1:12" x14ac:dyDescent="0.2">
      <c r="A72" s="9" t="str">
        <f>"121702"</f>
        <v>121702</v>
      </c>
      <c r="B72" s="9" t="s">
        <v>79</v>
      </c>
      <c r="C72" s="10">
        <v>6842</v>
      </c>
      <c r="D72" s="10">
        <v>5432</v>
      </c>
      <c r="E72" s="10">
        <v>5390</v>
      </c>
      <c r="F72" s="13">
        <v>42</v>
      </c>
      <c r="G72" s="13">
        <v>0</v>
      </c>
      <c r="H72" s="13">
        <v>0</v>
      </c>
      <c r="I72" s="16">
        <v>12</v>
      </c>
      <c r="J72" s="16">
        <v>0</v>
      </c>
      <c r="K72" s="16">
        <v>0</v>
      </c>
      <c r="L72" s="6"/>
    </row>
    <row r="73" spans="1:12" x14ac:dyDescent="0.2">
      <c r="A73" s="9" t="str">
        <f>"121703"</f>
        <v>121703</v>
      </c>
      <c r="B73" s="9" t="s">
        <v>80</v>
      </c>
      <c r="C73" s="10">
        <v>13439</v>
      </c>
      <c r="D73" s="10">
        <v>10465</v>
      </c>
      <c r="E73" s="10">
        <v>10360</v>
      </c>
      <c r="F73" s="13">
        <v>105</v>
      </c>
      <c r="G73" s="13">
        <v>0</v>
      </c>
      <c r="H73" s="13">
        <v>0</v>
      </c>
      <c r="I73" s="16">
        <v>57</v>
      </c>
      <c r="J73" s="16">
        <v>0</v>
      </c>
      <c r="K73" s="16">
        <v>0</v>
      </c>
      <c r="L73" s="6"/>
    </row>
    <row r="74" spans="1:12" x14ac:dyDescent="0.2">
      <c r="A74" s="9" t="str">
        <f>"121704"</f>
        <v>121704</v>
      </c>
      <c r="B74" s="9" t="s">
        <v>81</v>
      </c>
      <c r="C74" s="10">
        <v>8667</v>
      </c>
      <c r="D74" s="10">
        <v>6948</v>
      </c>
      <c r="E74" s="10">
        <v>6842</v>
      </c>
      <c r="F74" s="13">
        <v>106</v>
      </c>
      <c r="G74" s="13">
        <v>0</v>
      </c>
      <c r="H74" s="13">
        <v>1</v>
      </c>
      <c r="I74" s="16">
        <v>15</v>
      </c>
      <c r="J74" s="16">
        <v>0</v>
      </c>
      <c r="K74" s="16">
        <v>0</v>
      </c>
      <c r="L74" s="6"/>
    </row>
    <row r="75" spans="1:12" x14ac:dyDescent="0.2">
      <c r="A75" s="9" t="str">
        <f>"121705"</f>
        <v>121705</v>
      </c>
      <c r="B75" s="9" t="s">
        <v>82</v>
      </c>
      <c r="C75" s="10">
        <v>11480</v>
      </c>
      <c r="D75" s="10">
        <v>8916</v>
      </c>
      <c r="E75" s="10">
        <v>8817</v>
      </c>
      <c r="F75" s="13">
        <v>99</v>
      </c>
      <c r="G75" s="13">
        <v>2</v>
      </c>
      <c r="H75" s="13">
        <v>1</v>
      </c>
      <c r="I75" s="16">
        <v>24</v>
      </c>
      <c r="J75" s="16">
        <v>0</v>
      </c>
      <c r="K75" s="16">
        <v>0</v>
      </c>
      <c r="L75" s="6"/>
    </row>
    <row r="76" spans="1:12" s="5" customFormat="1" x14ac:dyDescent="0.2">
      <c r="A76" s="17" t="s">
        <v>83</v>
      </c>
      <c r="B76" s="17"/>
      <c r="C76" s="8"/>
      <c r="D76" s="8"/>
      <c r="E76" s="8"/>
      <c r="F76" s="12"/>
      <c r="G76" s="12"/>
      <c r="H76" s="12"/>
      <c r="I76" s="15"/>
      <c r="J76" s="15"/>
      <c r="K76" s="15"/>
      <c r="L76" s="4"/>
    </row>
    <row r="77" spans="1:12" x14ac:dyDescent="0.2">
      <c r="A77" s="9" t="str">
        <f>"126201"</f>
        <v>126201</v>
      </c>
      <c r="B77" s="9" t="s">
        <v>84</v>
      </c>
      <c r="C77" s="10">
        <v>76510</v>
      </c>
      <c r="D77" s="10">
        <v>62422</v>
      </c>
      <c r="E77" s="10">
        <v>61687</v>
      </c>
      <c r="F77" s="13">
        <v>735</v>
      </c>
      <c r="G77" s="13">
        <v>2</v>
      </c>
      <c r="H77" s="13">
        <v>0</v>
      </c>
      <c r="I77" s="16">
        <v>281</v>
      </c>
      <c r="J77" s="16">
        <v>0</v>
      </c>
      <c r="K77" s="16">
        <v>0</v>
      </c>
      <c r="L77" s="6"/>
    </row>
    <row r="78" spans="1:12" s="5" customFormat="1" x14ac:dyDescent="0.2">
      <c r="A78" s="17" t="s">
        <v>85</v>
      </c>
      <c r="B78" s="17"/>
      <c r="C78" s="8">
        <v>864727</v>
      </c>
      <c r="D78" s="8">
        <v>681142</v>
      </c>
      <c r="E78" s="8">
        <v>674876</v>
      </c>
      <c r="F78" s="12">
        <v>6262</v>
      </c>
      <c r="G78" s="12">
        <v>25</v>
      </c>
      <c r="H78" s="12">
        <v>6</v>
      </c>
      <c r="I78" s="15">
        <v>2551</v>
      </c>
      <c r="J78" s="15">
        <v>0</v>
      </c>
      <c r="K78" s="15">
        <v>0</v>
      </c>
      <c r="L78" s="4"/>
    </row>
    <row r="79" spans="1:12" x14ac:dyDescent="0.2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3:12" x14ac:dyDescent="0.2"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3:12" x14ac:dyDescent="0.2"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3:12" x14ac:dyDescent="0.2"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3:12" x14ac:dyDescent="0.2"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3:12" x14ac:dyDescent="0.2"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3:12" x14ac:dyDescent="0.2"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3:12" x14ac:dyDescent="0.2"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3:12" x14ac:dyDescent="0.2"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3:12" x14ac:dyDescent="0.2"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3:12" x14ac:dyDescent="0.2"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3:12" x14ac:dyDescent="0.2"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3:12" x14ac:dyDescent="0.2"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3:12" x14ac:dyDescent="0.2"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3:12" x14ac:dyDescent="0.2"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3:12" x14ac:dyDescent="0.2"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3:12" x14ac:dyDescent="0.2"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3:12" x14ac:dyDescent="0.2"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3:12" x14ac:dyDescent="0.2">
      <c r="C98" s="6"/>
      <c r="D98" s="6"/>
      <c r="E98" s="6"/>
      <c r="F98" s="6"/>
      <c r="G98" s="6"/>
      <c r="H98" s="6"/>
      <c r="I98" s="6"/>
      <c r="J98" s="6"/>
      <c r="K98" s="6"/>
      <c r="L98" s="6"/>
    </row>
  </sheetData>
  <mergeCells count="10">
    <mergeCell ref="A76:B76"/>
    <mergeCell ref="A78:B78"/>
    <mergeCell ref="A1:K1"/>
    <mergeCell ref="A2:K2"/>
    <mergeCell ref="A70:B70"/>
    <mergeCell ref="A60:B60"/>
    <mergeCell ref="A45:B45"/>
    <mergeCell ref="A4:B4"/>
    <mergeCell ref="A15:B15"/>
    <mergeCell ref="A28:B28"/>
  </mergeCells>
  <pageMargins left="0.39370078740157483" right="0.1968503937007874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CRW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Długosz</dc:creator>
  <cp:lastModifiedBy>Grażyna Długosz</cp:lastModifiedBy>
  <cp:lastPrinted>2025-01-16T08:38:47Z</cp:lastPrinted>
  <dcterms:created xsi:type="dcterms:W3CDTF">2023-10-19T10:08:42Z</dcterms:created>
  <dcterms:modified xsi:type="dcterms:W3CDTF">2025-01-16T08:51:18Z</dcterms:modified>
</cp:coreProperties>
</file>