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Arkusz1" sheetId="1" r:id="rId1"/>
  </sheets>
  <definedNames>
    <definedName name="frekwencja_gminy_g12_00_tura1" localSheetId="0">Arkusz1!$B$1:$E$68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2" i="1"/>
  <c r="D69" i="1"/>
  <c r="E69" i="1"/>
  <c r="F69" i="1" s="1"/>
  <c r="C69" i="1" l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</calcChain>
</file>

<file path=xl/connections.xml><?xml version="1.0" encoding="utf-8"?>
<connections xmlns="http://schemas.openxmlformats.org/spreadsheetml/2006/main">
  <connection id="1" name="frekwencja_gminy_g12_00_tura1" type="6" refreshedVersion="5" background="1" saveData="1">
    <textPr codePage="65001" sourceFile="C:\Users\Grazia\Desktop\frekwencja_gminy_g12_00_tura1.csv" decimal="," thousands=" " semicolon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<sst xmlns="http://schemas.openxmlformats.org/spreadsheetml/2006/main" count="74" uniqueCount="74">
  <si>
    <t>TERYT gminy</t>
  </si>
  <si>
    <t>m. Gorlice</t>
  </si>
  <si>
    <t>gm. Biecz</t>
  </si>
  <si>
    <t>gm. Bobowa</t>
  </si>
  <si>
    <t>gm. Gorlice</t>
  </si>
  <si>
    <t>gm. Lipinki</t>
  </si>
  <si>
    <t>gm. Łużna</t>
  </si>
  <si>
    <t>gm. Moszczenica</t>
  </si>
  <si>
    <t>gm. Ropa</t>
  </si>
  <si>
    <t>gm. Sękowa</t>
  </si>
  <si>
    <t>gm. Uście Gorlickie</t>
  </si>
  <si>
    <t>m. Limanowa</t>
  </si>
  <si>
    <t>m. Mszana Dolna</t>
  </si>
  <si>
    <t>gm. Dobra</t>
  </si>
  <si>
    <t>gm. Jodłownik</t>
  </si>
  <si>
    <t>gm. Kamienica</t>
  </si>
  <si>
    <t>gm. Laskowa</t>
  </si>
  <si>
    <t>gm. Limanowa</t>
  </si>
  <si>
    <t>gm. Łukowica</t>
  </si>
  <si>
    <t>gm. Mszana Dolna</t>
  </si>
  <si>
    <t>gm. Niedźwiedź</t>
  </si>
  <si>
    <t>gm. Słopnice</t>
  </si>
  <si>
    <t>gm. Tymbark</t>
  </si>
  <si>
    <t>m. Grybów</t>
  </si>
  <si>
    <t>gm. Chełmiec</t>
  </si>
  <si>
    <t>gm. Gródek nad Dunajcem</t>
  </si>
  <si>
    <t>gm. Grybów</t>
  </si>
  <si>
    <t>gm. Kamionka Wielka</t>
  </si>
  <si>
    <t>gm. Korzenna</t>
  </si>
  <si>
    <t>gm. Krynica-Zdrój</t>
  </si>
  <si>
    <t>gm. Łabowa</t>
  </si>
  <si>
    <t>gm. Łącko</t>
  </si>
  <si>
    <t>gm. Łososina Dolna</t>
  </si>
  <si>
    <t>gm. Muszyna</t>
  </si>
  <si>
    <t>gm. Nawojowa</t>
  </si>
  <si>
    <t>gm. Piwniczna-Zdrój</t>
  </si>
  <si>
    <t>gm. Podegrodzie</t>
  </si>
  <si>
    <t>gm. Rytro</t>
  </si>
  <si>
    <t>gm. Stary Sącz</t>
  </si>
  <si>
    <t>m. Nowy Targ</t>
  </si>
  <si>
    <t>gm. Szczawnica</t>
  </si>
  <si>
    <t>gm. Czarny Dunajec</t>
  </si>
  <si>
    <t>gm. Czorsztyn</t>
  </si>
  <si>
    <t>gm. Jabłonka</t>
  </si>
  <si>
    <t>gm. Krościenko nad Dunajcem</t>
  </si>
  <si>
    <t>gm. Lipnica Wielka</t>
  </si>
  <si>
    <t>gm. Łapsze Niżne</t>
  </si>
  <si>
    <t>gm. Nowy Targ</t>
  </si>
  <si>
    <t>gm. Ochotnica Dolna</t>
  </si>
  <si>
    <t>gm. Raba Wyżna</t>
  </si>
  <si>
    <t>gm. Rabka-Zdrój</t>
  </si>
  <si>
    <t>gm. Spytkowice</t>
  </si>
  <si>
    <t>gm. Szaflary</t>
  </si>
  <si>
    <t>m. Jordanów</t>
  </si>
  <si>
    <t>m. Sucha Beskidzka</t>
  </si>
  <si>
    <t>gm. Budzów</t>
  </si>
  <si>
    <t>gm. Bystra-Sidzina</t>
  </si>
  <si>
    <t>gm. Jordanów</t>
  </si>
  <si>
    <t>gm. Maków Podhalański</t>
  </si>
  <si>
    <t>gm. Stryszawa</t>
  </si>
  <si>
    <t>gm. Zawoja</t>
  </si>
  <si>
    <t>gm. Zembrzyce</t>
  </si>
  <si>
    <t>m. Zakopane</t>
  </si>
  <si>
    <t>gm. Biały Dunajec</t>
  </si>
  <si>
    <t>gm. Bukowina Tatrzańska</t>
  </si>
  <si>
    <t>gm. Kościelisko</t>
  </si>
  <si>
    <t>gm. Poronin</t>
  </si>
  <si>
    <t>m. Nowy Sącz</t>
  </si>
  <si>
    <t>Liczba obwodów, z których otrzymano dane (obwody stałe)</t>
  </si>
  <si>
    <t>Liczba uprawnionych</t>
  </si>
  <si>
    <t>Liczba wydanych kart</t>
  </si>
  <si>
    <t>Frekwencja %</t>
  </si>
  <si>
    <t>OGÓŁEM</t>
  </si>
  <si>
    <t>Gmina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</si>
</sst>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10" fontId="1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0" borderId="1" xfId="0" applyNumberFormat="1" applyFont="1" applyBorder="1"/>
    <xf numFmtId="3" fontId="2" fillId="0" borderId="1" xfId="0" applyNumberFormat="1" applyFont="1" applyBorder="1"/>
    <xf numFmtId="10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frekwencja_gminy_g12_00_tura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workbookViewId="0">
      <selection activeCell="D2" sqref="D2:E68"/>
    </sheetView>
  </sheetViews>
  <sheetFormatPr defaultRowHeight="15.75" x14ac:dyDescent="0.25"/>
  <cols>
    <col min="1" max="1" width="15.5703125" style="1" bestFit="1" customWidth="1"/>
    <col min="2" max="2" width="31.85546875" style="1" bestFit="1" customWidth="1"/>
    <col min="3" max="3" width="26.140625" style="1" customWidth="1"/>
    <col min="4" max="4" width="18.85546875" style="1" customWidth="1"/>
    <col min="5" max="5" width="18.7109375" style="1" customWidth="1"/>
    <col min="6" max="6" width="19.5703125" style="1" customWidth="1"/>
    <col min="7" max="16384" width="9.140625" style="1"/>
  </cols>
  <sheetData>
    <row r="1" spans="1:6" s="7" customFormat="1" ht="47.25" x14ac:dyDescent="0.25">
      <c r="A1" s="6" t="s">
        <v>0</v>
      </c>
      <c r="B1" s="6" t="s">
        <v>73</v>
      </c>
      <c r="C1" s="6" t="s">
        <v>68</v>
      </c>
      <c r="D1" s="6" t="s">
        <v>69</v>
      </c>
      <c r="E1" s="6" t="s">
        <v>70</v>
      </c>
      <c r="F1" s="6" t="s">
        <v>71</v>
      </c>
    </row>
    <row r="2" spans="1:6" x14ac:dyDescent="0.25">
      <c r="A2" s="4" t="str">
        <f>"120501"</f>
        <v>120501</v>
      </c>
      <c r="B2" s="4" t="s">
        <v>1</v>
      </c>
      <c r="C2" s="4">
        <v>22</v>
      </c>
      <c r="D2" s="8">
        <v>22542</v>
      </c>
      <c r="E2" s="8">
        <v>9737</v>
      </c>
      <c r="F2" s="5">
        <f>E2/D2</f>
        <v>0.43194925028835063</v>
      </c>
    </row>
    <row r="3" spans="1:6" x14ac:dyDescent="0.25">
      <c r="A3" s="4" t="str">
        <f>"120502"</f>
        <v>120502</v>
      </c>
      <c r="B3" s="4" t="s">
        <v>2</v>
      </c>
      <c r="C3" s="4">
        <v>13</v>
      </c>
      <c r="D3" s="8">
        <v>13630</v>
      </c>
      <c r="E3" s="8">
        <v>6070</v>
      </c>
      <c r="F3" s="5">
        <f>E3/D3</f>
        <v>0.44534115920763023</v>
      </c>
    </row>
    <row r="4" spans="1:6" x14ac:dyDescent="0.25">
      <c r="A4" s="4" t="str">
        <f>"120503"</f>
        <v>120503</v>
      </c>
      <c r="B4" s="4" t="s">
        <v>3</v>
      </c>
      <c r="C4" s="4">
        <v>8</v>
      </c>
      <c r="D4" s="8">
        <v>7236</v>
      </c>
      <c r="E4" s="8">
        <v>3562</v>
      </c>
      <c r="F4" s="5">
        <f>E4/D4</f>
        <v>0.49226091763405194</v>
      </c>
    </row>
    <row r="5" spans="1:6" x14ac:dyDescent="0.25">
      <c r="A5" s="4" t="str">
        <f>"120504"</f>
        <v>120504</v>
      </c>
      <c r="B5" s="4" t="s">
        <v>4</v>
      </c>
      <c r="C5" s="4">
        <v>11</v>
      </c>
      <c r="D5" s="8">
        <v>13567</v>
      </c>
      <c r="E5" s="8">
        <v>6275</v>
      </c>
      <c r="F5" s="5">
        <f>E5/D5</f>
        <v>0.46251934841895775</v>
      </c>
    </row>
    <row r="6" spans="1:6" x14ac:dyDescent="0.25">
      <c r="A6" s="4" t="str">
        <f>"120505"</f>
        <v>120505</v>
      </c>
      <c r="B6" s="4" t="s">
        <v>5</v>
      </c>
      <c r="C6" s="4">
        <v>7</v>
      </c>
      <c r="D6" s="8">
        <v>5441</v>
      </c>
      <c r="E6" s="8">
        <v>2345</v>
      </c>
      <c r="F6" s="5">
        <f>E6/D6</f>
        <v>0.43098695092813821</v>
      </c>
    </row>
    <row r="7" spans="1:6" x14ac:dyDescent="0.25">
      <c r="A7" s="4" t="str">
        <f>"120506"</f>
        <v>120506</v>
      </c>
      <c r="B7" s="4" t="s">
        <v>6</v>
      </c>
      <c r="C7" s="4">
        <v>9</v>
      </c>
      <c r="D7" s="8">
        <v>6558</v>
      </c>
      <c r="E7" s="8">
        <v>2956</v>
      </c>
      <c r="F7" s="5">
        <f>E7/D7</f>
        <v>0.45074717901799327</v>
      </c>
    </row>
    <row r="8" spans="1:6" x14ac:dyDescent="0.25">
      <c r="A8" s="4" t="str">
        <f>"120507"</f>
        <v>120507</v>
      </c>
      <c r="B8" s="4" t="s">
        <v>7</v>
      </c>
      <c r="C8" s="4">
        <v>3</v>
      </c>
      <c r="D8" s="8">
        <v>3797</v>
      </c>
      <c r="E8" s="8">
        <v>1680</v>
      </c>
      <c r="F8" s="5">
        <f>E8/D8</f>
        <v>0.44245456939689226</v>
      </c>
    </row>
    <row r="9" spans="1:6" x14ac:dyDescent="0.25">
      <c r="A9" s="4" t="str">
        <f>"120508"</f>
        <v>120508</v>
      </c>
      <c r="B9" s="4" t="s">
        <v>8</v>
      </c>
      <c r="C9" s="4">
        <v>5</v>
      </c>
      <c r="D9" s="8">
        <v>4017</v>
      </c>
      <c r="E9" s="8">
        <v>2090</v>
      </c>
      <c r="F9" s="5">
        <f>E9/D9</f>
        <v>0.52028877271595719</v>
      </c>
    </row>
    <row r="10" spans="1:6" x14ac:dyDescent="0.25">
      <c r="A10" s="4" t="str">
        <f>"120509"</f>
        <v>120509</v>
      </c>
      <c r="B10" s="4" t="s">
        <v>9</v>
      </c>
      <c r="C10" s="4">
        <v>6</v>
      </c>
      <c r="D10" s="8">
        <v>4017</v>
      </c>
      <c r="E10" s="8">
        <v>1633</v>
      </c>
      <c r="F10" s="5">
        <f>E10/D10</f>
        <v>0.40652228030868809</v>
      </c>
    </row>
    <row r="11" spans="1:6" x14ac:dyDescent="0.25">
      <c r="A11" s="4" t="str">
        <f>"120510"</f>
        <v>120510</v>
      </c>
      <c r="B11" s="4" t="s">
        <v>10</v>
      </c>
      <c r="C11" s="4">
        <v>10</v>
      </c>
      <c r="D11" s="8">
        <v>5412</v>
      </c>
      <c r="E11" s="8">
        <v>2149</v>
      </c>
      <c r="F11" s="5">
        <f>E11/D11</f>
        <v>0.39708056171470807</v>
      </c>
    </row>
    <row r="12" spans="1:6" x14ac:dyDescent="0.25">
      <c r="A12" s="4" t="str">
        <f>"120701"</f>
        <v>120701</v>
      </c>
      <c r="B12" s="4" t="s">
        <v>11</v>
      </c>
      <c r="C12" s="4">
        <v>12</v>
      </c>
      <c r="D12" s="8">
        <v>11630</v>
      </c>
      <c r="E12" s="8">
        <v>5570</v>
      </c>
      <c r="F12" s="5">
        <f>E12/D12</f>
        <v>0.47893379191745483</v>
      </c>
    </row>
    <row r="13" spans="1:6" x14ac:dyDescent="0.25">
      <c r="A13" s="4" t="str">
        <f>"120702"</f>
        <v>120702</v>
      </c>
      <c r="B13" s="4" t="s">
        <v>12</v>
      </c>
      <c r="C13" s="4">
        <v>4</v>
      </c>
      <c r="D13" s="8">
        <v>6089</v>
      </c>
      <c r="E13" s="8">
        <v>2614</v>
      </c>
      <c r="F13" s="5">
        <f>E13/D13</f>
        <v>0.42929873542453606</v>
      </c>
    </row>
    <row r="14" spans="1:6" x14ac:dyDescent="0.25">
      <c r="A14" s="4" t="str">
        <f>"120703"</f>
        <v>120703</v>
      </c>
      <c r="B14" s="4" t="s">
        <v>13</v>
      </c>
      <c r="C14" s="4">
        <v>9</v>
      </c>
      <c r="D14" s="8">
        <v>7572</v>
      </c>
      <c r="E14" s="8">
        <v>3094</v>
      </c>
      <c r="F14" s="5">
        <f>E14/D14</f>
        <v>0.40861067089276282</v>
      </c>
    </row>
    <row r="15" spans="1:6" x14ac:dyDescent="0.25">
      <c r="A15" s="4" t="str">
        <f>"120704"</f>
        <v>120704</v>
      </c>
      <c r="B15" s="4" t="s">
        <v>14</v>
      </c>
      <c r="C15" s="4">
        <v>7</v>
      </c>
      <c r="D15" s="8">
        <v>6372</v>
      </c>
      <c r="E15" s="8">
        <v>2785</v>
      </c>
      <c r="F15" s="5">
        <f>E15/D15</f>
        <v>0.43706842435655996</v>
      </c>
    </row>
    <row r="16" spans="1:6" x14ac:dyDescent="0.25">
      <c r="A16" s="4" t="str">
        <f>"120705"</f>
        <v>120705</v>
      </c>
      <c r="B16" s="4" t="s">
        <v>15</v>
      </c>
      <c r="C16" s="4">
        <v>6</v>
      </c>
      <c r="D16" s="8">
        <v>5781</v>
      </c>
      <c r="E16" s="8">
        <v>2683</v>
      </c>
      <c r="F16" s="5">
        <f>E16/D16</f>
        <v>0.4641065559591766</v>
      </c>
    </row>
    <row r="17" spans="1:6" x14ac:dyDescent="0.25">
      <c r="A17" s="4" t="str">
        <f>"120706"</f>
        <v>120706</v>
      </c>
      <c r="B17" s="4" t="s">
        <v>16</v>
      </c>
      <c r="C17" s="4">
        <v>7</v>
      </c>
      <c r="D17" s="8">
        <v>5824</v>
      </c>
      <c r="E17" s="8">
        <v>3216</v>
      </c>
      <c r="F17" s="5">
        <f>E17/D17</f>
        <v>0.55219780219780223</v>
      </c>
    </row>
    <row r="18" spans="1:6" x14ac:dyDescent="0.25">
      <c r="A18" s="4" t="str">
        <f>"120707"</f>
        <v>120707</v>
      </c>
      <c r="B18" s="4" t="s">
        <v>17</v>
      </c>
      <c r="C18" s="4">
        <v>19</v>
      </c>
      <c r="D18" s="8">
        <v>18493</v>
      </c>
      <c r="E18" s="8">
        <v>9536</v>
      </c>
      <c r="F18" s="5">
        <f>E18/D18</f>
        <v>0.51565457200021625</v>
      </c>
    </row>
    <row r="19" spans="1:6" x14ac:dyDescent="0.25">
      <c r="A19" s="4" t="str">
        <f>"120708"</f>
        <v>120708</v>
      </c>
      <c r="B19" s="4" t="s">
        <v>18</v>
      </c>
      <c r="C19" s="4">
        <v>7</v>
      </c>
      <c r="D19" s="8">
        <v>7197</v>
      </c>
      <c r="E19" s="8">
        <v>3847</v>
      </c>
      <c r="F19" s="5">
        <f>E19/D19</f>
        <v>0.53452827567041827</v>
      </c>
    </row>
    <row r="20" spans="1:6" x14ac:dyDescent="0.25">
      <c r="A20" s="4" t="str">
        <f>"120709"</f>
        <v>120709</v>
      </c>
      <c r="B20" s="4" t="s">
        <v>19</v>
      </c>
      <c r="C20" s="4">
        <v>11</v>
      </c>
      <c r="D20" s="8">
        <v>12888</v>
      </c>
      <c r="E20" s="8">
        <v>5653</v>
      </c>
      <c r="F20" s="5">
        <f>E20/D20</f>
        <v>0.43862507759155805</v>
      </c>
    </row>
    <row r="21" spans="1:6" x14ac:dyDescent="0.25">
      <c r="A21" s="4" t="str">
        <f>"120710"</f>
        <v>120710</v>
      </c>
      <c r="B21" s="4" t="s">
        <v>20</v>
      </c>
      <c r="C21" s="4">
        <v>4</v>
      </c>
      <c r="D21" s="8">
        <v>5355</v>
      </c>
      <c r="E21" s="8">
        <v>1818</v>
      </c>
      <c r="F21" s="5">
        <f>E21/D21</f>
        <v>0.33949579831932775</v>
      </c>
    </row>
    <row r="22" spans="1:6" x14ac:dyDescent="0.25">
      <c r="A22" s="4" t="str">
        <f>"120711"</f>
        <v>120711</v>
      </c>
      <c r="B22" s="4" t="s">
        <v>21</v>
      </c>
      <c r="C22" s="4">
        <v>5</v>
      </c>
      <c r="D22" s="8">
        <v>4514</v>
      </c>
      <c r="E22" s="8">
        <v>2335</v>
      </c>
      <c r="F22" s="5">
        <f>E22/D22</f>
        <v>0.51727957465662389</v>
      </c>
    </row>
    <row r="23" spans="1:6" x14ac:dyDescent="0.25">
      <c r="A23" s="4" t="str">
        <f>"120712"</f>
        <v>120712</v>
      </c>
      <c r="B23" s="4" t="s">
        <v>22</v>
      </c>
      <c r="C23" s="4">
        <v>5</v>
      </c>
      <c r="D23" s="8">
        <v>4888</v>
      </c>
      <c r="E23" s="8">
        <v>2693</v>
      </c>
      <c r="F23" s="5">
        <f>E23/D23</f>
        <v>0.55094108019639931</v>
      </c>
    </row>
    <row r="24" spans="1:6" x14ac:dyDescent="0.25">
      <c r="A24" s="4" t="str">
        <f>"121001"</f>
        <v>121001</v>
      </c>
      <c r="B24" s="4" t="s">
        <v>23</v>
      </c>
      <c r="C24" s="4">
        <v>5</v>
      </c>
      <c r="D24" s="8">
        <v>4793</v>
      </c>
      <c r="E24" s="8">
        <v>2519</v>
      </c>
      <c r="F24" s="5">
        <f>E24/D24</f>
        <v>0.52555810557062388</v>
      </c>
    </row>
    <row r="25" spans="1:6" x14ac:dyDescent="0.25">
      <c r="A25" s="4" t="str">
        <f>"121002"</f>
        <v>121002</v>
      </c>
      <c r="B25" s="4" t="s">
        <v>24</v>
      </c>
      <c r="C25" s="4">
        <v>21</v>
      </c>
      <c r="D25" s="8">
        <v>20479</v>
      </c>
      <c r="E25" s="8">
        <v>10567</v>
      </c>
      <c r="F25" s="5">
        <f>E25/D25</f>
        <v>0.51599199179647448</v>
      </c>
    </row>
    <row r="26" spans="1:6" x14ac:dyDescent="0.25">
      <c r="A26" s="4" t="str">
        <f>"121003"</f>
        <v>121003</v>
      </c>
      <c r="B26" s="4" t="s">
        <v>25</v>
      </c>
      <c r="C26" s="4">
        <v>6</v>
      </c>
      <c r="D26" s="8">
        <v>6843</v>
      </c>
      <c r="E26" s="8">
        <v>3184</v>
      </c>
      <c r="F26" s="5">
        <f>E26/D26</f>
        <v>0.46529300014613473</v>
      </c>
    </row>
    <row r="27" spans="1:6" x14ac:dyDescent="0.25">
      <c r="A27" s="4" t="str">
        <f>"121004"</f>
        <v>121004</v>
      </c>
      <c r="B27" s="4" t="s">
        <v>26</v>
      </c>
      <c r="C27" s="4">
        <v>15</v>
      </c>
      <c r="D27" s="8">
        <v>18188</v>
      </c>
      <c r="E27" s="8">
        <v>10303</v>
      </c>
      <c r="F27" s="5">
        <f>E27/D27</f>
        <v>0.56647239938420935</v>
      </c>
    </row>
    <row r="28" spans="1:6" x14ac:dyDescent="0.25">
      <c r="A28" s="4" t="str">
        <f>"121005"</f>
        <v>121005</v>
      </c>
      <c r="B28" s="4" t="s">
        <v>27</v>
      </c>
      <c r="C28" s="4">
        <v>8</v>
      </c>
      <c r="D28" s="8">
        <v>7469</v>
      </c>
      <c r="E28" s="8">
        <v>3941</v>
      </c>
      <c r="F28" s="5">
        <f>E28/D28</f>
        <v>0.52764761012183692</v>
      </c>
    </row>
    <row r="29" spans="1:6" x14ac:dyDescent="0.25">
      <c r="A29" s="4" t="str">
        <f>"121006"</f>
        <v>121006</v>
      </c>
      <c r="B29" s="4" t="s">
        <v>28</v>
      </c>
      <c r="C29" s="4">
        <v>9</v>
      </c>
      <c r="D29" s="8">
        <v>10697</v>
      </c>
      <c r="E29" s="8">
        <v>5663</v>
      </c>
      <c r="F29" s="5">
        <f>E29/D29</f>
        <v>0.52940076657006641</v>
      </c>
    </row>
    <row r="30" spans="1:6" x14ac:dyDescent="0.25">
      <c r="A30" s="4" t="str">
        <f>"121007"</f>
        <v>121007</v>
      </c>
      <c r="B30" s="4" t="s">
        <v>29</v>
      </c>
      <c r="C30" s="4">
        <v>17</v>
      </c>
      <c r="D30" s="8">
        <v>14779</v>
      </c>
      <c r="E30" s="8">
        <v>6837</v>
      </c>
      <c r="F30" s="5">
        <f>E30/D30</f>
        <v>0.46261587387509306</v>
      </c>
    </row>
    <row r="31" spans="1:6" x14ac:dyDescent="0.25">
      <c r="A31" s="4" t="str">
        <f>"121008"</f>
        <v>121008</v>
      </c>
      <c r="B31" s="4" t="s">
        <v>30</v>
      </c>
      <c r="C31" s="4">
        <v>5</v>
      </c>
      <c r="D31" s="8">
        <v>4174</v>
      </c>
      <c r="E31" s="8">
        <v>1997</v>
      </c>
      <c r="F31" s="5">
        <f>E31/D31</f>
        <v>0.47843794920939148</v>
      </c>
    </row>
    <row r="32" spans="1:6" x14ac:dyDescent="0.25">
      <c r="A32" s="4" t="str">
        <f>"121009"</f>
        <v>121009</v>
      </c>
      <c r="B32" s="4" t="s">
        <v>31</v>
      </c>
      <c r="C32" s="4">
        <v>12</v>
      </c>
      <c r="D32" s="8">
        <v>12079</v>
      </c>
      <c r="E32" s="8">
        <v>5948</v>
      </c>
      <c r="F32" s="5">
        <f>E32/D32</f>
        <v>0.49242486960841131</v>
      </c>
    </row>
    <row r="33" spans="1:6" x14ac:dyDescent="0.25">
      <c r="A33" s="4" t="str">
        <f>"121010"</f>
        <v>121010</v>
      </c>
      <c r="B33" s="4" t="s">
        <v>32</v>
      </c>
      <c r="C33" s="4">
        <v>7</v>
      </c>
      <c r="D33" s="8">
        <v>7944</v>
      </c>
      <c r="E33" s="8">
        <v>4180</v>
      </c>
      <c r="F33" s="5">
        <f>E33/D33</f>
        <v>0.52618328298086603</v>
      </c>
    </row>
    <row r="34" spans="1:6" x14ac:dyDescent="0.25">
      <c r="A34" s="4" t="str">
        <f>"121011"</f>
        <v>121011</v>
      </c>
      <c r="B34" s="4" t="s">
        <v>33</v>
      </c>
      <c r="C34" s="4">
        <v>13</v>
      </c>
      <c r="D34" s="8">
        <v>9158</v>
      </c>
      <c r="E34" s="8">
        <v>4185</v>
      </c>
      <c r="F34" s="5">
        <f>E34/D34</f>
        <v>0.4569775060056781</v>
      </c>
    </row>
    <row r="35" spans="1:6" x14ac:dyDescent="0.25">
      <c r="A35" s="4" t="str">
        <f>"121012"</f>
        <v>121012</v>
      </c>
      <c r="B35" s="4" t="s">
        <v>34</v>
      </c>
      <c r="C35" s="4">
        <v>8</v>
      </c>
      <c r="D35" s="8">
        <v>6155</v>
      </c>
      <c r="E35" s="8">
        <v>3011</v>
      </c>
      <c r="F35" s="5">
        <f>E35/D35</f>
        <v>0.48919577579203899</v>
      </c>
    </row>
    <row r="36" spans="1:6" x14ac:dyDescent="0.25">
      <c r="A36" s="4" t="str">
        <f>"121013"</f>
        <v>121013</v>
      </c>
      <c r="B36" s="4" t="s">
        <v>35</v>
      </c>
      <c r="C36" s="4">
        <v>8</v>
      </c>
      <c r="D36" s="8">
        <v>8425</v>
      </c>
      <c r="E36" s="8">
        <v>3622</v>
      </c>
      <c r="F36" s="5">
        <f>E36/D36</f>
        <v>0.42991097922848664</v>
      </c>
    </row>
    <row r="37" spans="1:6" x14ac:dyDescent="0.25">
      <c r="A37" s="4" t="str">
        <f>"121014"</f>
        <v>121014</v>
      </c>
      <c r="B37" s="4" t="s">
        <v>36</v>
      </c>
      <c r="C37" s="4">
        <v>13</v>
      </c>
      <c r="D37" s="8">
        <v>9327</v>
      </c>
      <c r="E37" s="8">
        <v>4730</v>
      </c>
      <c r="F37" s="5">
        <f>E37/D37</f>
        <v>0.50712983810442802</v>
      </c>
    </row>
    <row r="38" spans="1:6" x14ac:dyDescent="0.25">
      <c r="A38" s="4" t="str">
        <f>"121015"</f>
        <v>121015</v>
      </c>
      <c r="B38" s="4" t="s">
        <v>37</v>
      </c>
      <c r="C38" s="4">
        <v>2</v>
      </c>
      <c r="D38" s="8">
        <v>2974</v>
      </c>
      <c r="E38" s="8">
        <v>1415</v>
      </c>
      <c r="F38" s="5">
        <f>E38/D38</f>
        <v>0.47579018157363817</v>
      </c>
    </row>
    <row r="39" spans="1:6" x14ac:dyDescent="0.25">
      <c r="A39" s="4" t="str">
        <f>"121016"</f>
        <v>121016</v>
      </c>
      <c r="B39" s="4" t="s">
        <v>38</v>
      </c>
      <c r="C39" s="4">
        <v>15</v>
      </c>
      <c r="D39" s="8">
        <v>17858</v>
      </c>
      <c r="E39" s="8">
        <v>9128</v>
      </c>
      <c r="F39" s="5">
        <f>E39/D39</f>
        <v>0.51114346511367459</v>
      </c>
    </row>
    <row r="40" spans="1:6" x14ac:dyDescent="0.25">
      <c r="A40" s="4" t="str">
        <f>"121101"</f>
        <v>121101</v>
      </c>
      <c r="B40" s="4" t="s">
        <v>39</v>
      </c>
      <c r="C40" s="4">
        <v>21</v>
      </c>
      <c r="D40" s="8">
        <v>26122</v>
      </c>
      <c r="E40" s="8">
        <v>10671</v>
      </c>
      <c r="F40" s="5">
        <f>E40/D40</f>
        <v>0.40850623995099916</v>
      </c>
    </row>
    <row r="41" spans="1:6" x14ac:dyDescent="0.25">
      <c r="A41" s="4" t="str">
        <f>"121102"</f>
        <v>121102</v>
      </c>
      <c r="B41" s="4" t="s">
        <v>40</v>
      </c>
      <c r="C41" s="4">
        <v>6</v>
      </c>
      <c r="D41" s="8">
        <v>6310</v>
      </c>
      <c r="E41" s="8">
        <v>2631</v>
      </c>
      <c r="F41" s="5">
        <f>E41/D41</f>
        <v>0.41695721077654518</v>
      </c>
    </row>
    <row r="42" spans="1:6" x14ac:dyDescent="0.25">
      <c r="A42" s="4" t="str">
        <f>"121103"</f>
        <v>121103</v>
      </c>
      <c r="B42" s="4" t="s">
        <v>41</v>
      </c>
      <c r="C42" s="4">
        <v>23</v>
      </c>
      <c r="D42" s="8">
        <v>17148</v>
      </c>
      <c r="E42" s="8">
        <v>6042</v>
      </c>
      <c r="F42" s="5">
        <f>E42/D42</f>
        <v>0.35234429671098672</v>
      </c>
    </row>
    <row r="43" spans="1:6" x14ac:dyDescent="0.25">
      <c r="A43" s="4" t="str">
        <f>"121104"</f>
        <v>121104</v>
      </c>
      <c r="B43" s="4" t="s">
        <v>42</v>
      </c>
      <c r="C43" s="4">
        <v>7</v>
      </c>
      <c r="D43" s="8">
        <v>5876</v>
      </c>
      <c r="E43" s="8">
        <v>2130</v>
      </c>
      <c r="F43" s="5">
        <f>E43/D43</f>
        <v>0.36249149081007487</v>
      </c>
    </row>
    <row r="44" spans="1:6" x14ac:dyDescent="0.25">
      <c r="A44" s="4" t="str">
        <f>"121105"</f>
        <v>121105</v>
      </c>
      <c r="B44" s="4" t="s">
        <v>43</v>
      </c>
      <c r="C44" s="4">
        <v>11</v>
      </c>
      <c r="D44" s="8">
        <v>13770</v>
      </c>
      <c r="E44" s="8">
        <v>6229</v>
      </c>
      <c r="F44" s="5">
        <f>E44/D44</f>
        <v>0.45236020334059551</v>
      </c>
    </row>
    <row r="45" spans="1:6" x14ac:dyDescent="0.25">
      <c r="A45" s="4" t="str">
        <f>"121106"</f>
        <v>121106</v>
      </c>
      <c r="B45" s="4" t="s">
        <v>44</v>
      </c>
      <c r="C45" s="4">
        <v>6</v>
      </c>
      <c r="D45" s="8">
        <v>5584</v>
      </c>
      <c r="E45" s="8">
        <v>2399</v>
      </c>
      <c r="F45" s="5">
        <f>E45/D45</f>
        <v>0.42962034383954156</v>
      </c>
    </row>
    <row r="46" spans="1:6" x14ac:dyDescent="0.25">
      <c r="A46" s="4" t="str">
        <f>"121107"</f>
        <v>121107</v>
      </c>
      <c r="B46" s="4" t="s">
        <v>45</v>
      </c>
      <c r="C46" s="4">
        <v>5</v>
      </c>
      <c r="D46" s="8">
        <v>4459</v>
      </c>
      <c r="E46" s="8">
        <v>2132</v>
      </c>
      <c r="F46" s="5">
        <f>E46/D46</f>
        <v>0.478134110787172</v>
      </c>
    </row>
    <row r="47" spans="1:6" x14ac:dyDescent="0.25">
      <c r="A47" s="4" t="str">
        <f>"121108"</f>
        <v>121108</v>
      </c>
      <c r="B47" s="4" t="s">
        <v>46</v>
      </c>
      <c r="C47" s="4">
        <v>9</v>
      </c>
      <c r="D47" s="8">
        <v>7142</v>
      </c>
      <c r="E47" s="8">
        <v>2965</v>
      </c>
      <c r="F47" s="5">
        <f>E47/D47</f>
        <v>0.41514981797815736</v>
      </c>
    </row>
    <row r="48" spans="1:6" x14ac:dyDescent="0.25">
      <c r="A48" s="4" t="str">
        <f>"121109"</f>
        <v>121109</v>
      </c>
      <c r="B48" s="4" t="s">
        <v>47</v>
      </c>
      <c r="C48" s="4">
        <v>21</v>
      </c>
      <c r="D48" s="8">
        <v>18179</v>
      </c>
      <c r="E48" s="8">
        <v>7350</v>
      </c>
      <c r="F48" s="5">
        <f>E48/D48</f>
        <v>0.40431266846361186</v>
      </c>
    </row>
    <row r="49" spans="1:6" x14ac:dyDescent="0.25">
      <c r="A49" s="4" t="str">
        <f>"121110"</f>
        <v>121110</v>
      </c>
      <c r="B49" s="4" t="s">
        <v>48</v>
      </c>
      <c r="C49" s="4">
        <v>5</v>
      </c>
      <c r="D49" s="8">
        <v>6352</v>
      </c>
      <c r="E49" s="8">
        <v>2949</v>
      </c>
      <c r="F49" s="5">
        <f>E49/D49</f>
        <v>0.46426322418136018</v>
      </c>
    </row>
    <row r="50" spans="1:6" x14ac:dyDescent="0.25">
      <c r="A50" s="4" t="str">
        <f>"121111"</f>
        <v>121111</v>
      </c>
      <c r="B50" s="4" t="s">
        <v>49</v>
      </c>
      <c r="C50" s="4">
        <v>10</v>
      </c>
      <c r="D50" s="8">
        <v>11058</v>
      </c>
      <c r="E50" s="8">
        <v>4618</v>
      </c>
      <c r="F50" s="5">
        <f>E50/D50</f>
        <v>0.41761620546210887</v>
      </c>
    </row>
    <row r="51" spans="1:6" x14ac:dyDescent="0.25">
      <c r="A51" s="4" t="str">
        <f>"121112"</f>
        <v>121112</v>
      </c>
      <c r="B51" s="4" t="s">
        <v>50</v>
      </c>
      <c r="C51" s="4">
        <v>11</v>
      </c>
      <c r="D51" s="8">
        <v>13946</v>
      </c>
      <c r="E51" s="8">
        <v>6386</v>
      </c>
      <c r="F51" s="5">
        <f>E51/D51</f>
        <v>0.45790907787179119</v>
      </c>
    </row>
    <row r="52" spans="1:6" x14ac:dyDescent="0.25">
      <c r="A52" s="4" t="str">
        <f>"121113"</f>
        <v>121113</v>
      </c>
      <c r="B52" s="4" t="s">
        <v>51</v>
      </c>
      <c r="C52" s="4">
        <v>5</v>
      </c>
      <c r="D52" s="8">
        <v>3345</v>
      </c>
      <c r="E52" s="8">
        <v>1366</v>
      </c>
      <c r="F52" s="5">
        <f>E52/D52</f>
        <v>0.40837070254110613</v>
      </c>
    </row>
    <row r="53" spans="1:6" x14ac:dyDescent="0.25">
      <c r="A53" s="4" t="str">
        <f>"121114"</f>
        <v>121114</v>
      </c>
      <c r="B53" s="4" t="s">
        <v>52</v>
      </c>
      <c r="C53" s="4">
        <v>9</v>
      </c>
      <c r="D53" s="8">
        <v>8178</v>
      </c>
      <c r="E53" s="8">
        <v>2770</v>
      </c>
      <c r="F53" s="5">
        <f>E53/D53</f>
        <v>0.33871362191244803</v>
      </c>
    </row>
    <row r="54" spans="1:6" x14ac:dyDescent="0.25">
      <c r="A54" s="4" t="str">
        <f>"121501"</f>
        <v>121501</v>
      </c>
      <c r="B54" s="4" t="s">
        <v>53</v>
      </c>
      <c r="C54" s="4">
        <v>3</v>
      </c>
      <c r="D54" s="8">
        <v>4169</v>
      </c>
      <c r="E54" s="8">
        <v>1813</v>
      </c>
      <c r="F54" s="5">
        <f>E54/D54</f>
        <v>0.43487646917726075</v>
      </c>
    </row>
    <row r="55" spans="1:6" x14ac:dyDescent="0.25">
      <c r="A55" s="4" t="str">
        <f>"121502"</f>
        <v>121502</v>
      </c>
      <c r="B55" s="4" t="s">
        <v>54</v>
      </c>
      <c r="C55" s="4">
        <v>6</v>
      </c>
      <c r="D55" s="8">
        <v>7486</v>
      </c>
      <c r="E55" s="8">
        <v>3236</v>
      </c>
      <c r="F55" s="5">
        <f>E55/D55</f>
        <v>0.43227357734437616</v>
      </c>
    </row>
    <row r="56" spans="1:6" x14ac:dyDescent="0.25">
      <c r="A56" s="4" t="str">
        <f>"121503"</f>
        <v>121503</v>
      </c>
      <c r="B56" s="4" t="s">
        <v>55</v>
      </c>
      <c r="C56" s="4">
        <v>6</v>
      </c>
      <c r="D56" s="8">
        <v>6647</v>
      </c>
      <c r="E56" s="8">
        <v>2842</v>
      </c>
      <c r="F56" s="5">
        <f>E56/D56</f>
        <v>0.42756130585226421</v>
      </c>
    </row>
    <row r="57" spans="1:6" x14ac:dyDescent="0.25">
      <c r="A57" s="4" t="str">
        <f>"121504"</f>
        <v>121504</v>
      </c>
      <c r="B57" s="4" t="s">
        <v>56</v>
      </c>
      <c r="C57" s="4">
        <v>4</v>
      </c>
      <c r="D57" s="8">
        <v>5149</v>
      </c>
      <c r="E57" s="8">
        <v>2099</v>
      </c>
      <c r="F57" s="5">
        <f>E57/D57</f>
        <v>0.40765197125655467</v>
      </c>
    </row>
    <row r="58" spans="1:6" x14ac:dyDescent="0.25">
      <c r="A58" s="4" t="str">
        <f>"121505"</f>
        <v>121505</v>
      </c>
      <c r="B58" s="4" t="s">
        <v>57</v>
      </c>
      <c r="C58" s="4">
        <v>6</v>
      </c>
      <c r="D58" s="8">
        <v>8342</v>
      </c>
      <c r="E58" s="8">
        <v>3618</v>
      </c>
      <c r="F58" s="5">
        <f>E58/D58</f>
        <v>0.43370894269959243</v>
      </c>
    </row>
    <row r="59" spans="1:6" x14ac:dyDescent="0.25">
      <c r="A59" s="4" t="str">
        <f>"121506"</f>
        <v>121506</v>
      </c>
      <c r="B59" s="4" t="s">
        <v>58</v>
      </c>
      <c r="C59" s="4">
        <v>9</v>
      </c>
      <c r="D59" s="8">
        <v>12628</v>
      </c>
      <c r="E59" s="8">
        <v>5899</v>
      </c>
      <c r="F59" s="5">
        <f>E59/D59</f>
        <v>0.46713652201457079</v>
      </c>
    </row>
    <row r="60" spans="1:6" x14ac:dyDescent="0.25">
      <c r="A60" s="4" t="str">
        <f>"121507"</f>
        <v>121507</v>
      </c>
      <c r="B60" s="4" t="s">
        <v>59</v>
      </c>
      <c r="C60" s="4">
        <v>8</v>
      </c>
      <c r="D60" s="8">
        <v>9500</v>
      </c>
      <c r="E60" s="8">
        <v>4410</v>
      </c>
      <c r="F60" s="5">
        <f>E60/D60</f>
        <v>0.46421052631578946</v>
      </c>
    </row>
    <row r="61" spans="1:6" x14ac:dyDescent="0.25">
      <c r="A61" s="4" t="str">
        <f>"121508"</f>
        <v>121508</v>
      </c>
      <c r="B61" s="4" t="s">
        <v>60</v>
      </c>
      <c r="C61" s="4">
        <v>8</v>
      </c>
      <c r="D61" s="8">
        <v>7260</v>
      </c>
      <c r="E61" s="8">
        <v>2974</v>
      </c>
      <c r="F61" s="5">
        <f>E61/D61</f>
        <v>0.40964187327823692</v>
      </c>
    </row>
    <row r="62" spans="1:6" x14ac:dyDescent="0.25">
      <c r="A62" s="4" t="str">
        <f>"121509"</f>
        <v>121509</v>
      </c>
      <c r="B62" s="4" t="s">
        <v>61</v>
      </c>
      <c r="C62" s="4">
        <v>5</v>
      </c>
      <c r="D62" s="8">
        <v>4451</v>
      </c>
      <c r="E62" s="8">
        <v>2068</v>
      </c>
      <c r="F62" s="5">
        <f>E62/D62</f>
        <v>0.46461469332734218</v>
      </c>
    </row>
    <row r="63" spans="1:6" x14ac:dyDescent="0.25">
      <c r="A63" s="4" t="str">
        <f>"121701"</f>
        <v>121701</v>
      </c>
      <c r="B63" s="4" t="s">
        <v>62</v>
      </c>
      <c r="C63" s="4">
        <v>19</v>
      </c>
      <c r="D63" s="8">
        <v>22708</v>
      </c>
      <c r="E63" s="8">
        <v>10080</v>
      </c>
      <c r="F63" s="5">
        <f>E63/D63</f>
        <v>0.4438964241676942</v>
      </c>
    </row>
    <row r="64" spans="1:6" x14ac:dyDescent="0.25">
      <c r="A64" s="4" t="str">
        <f>"121702"</f>
        <v>121702</v>
      </c>
      <c r="B64" s="4" t="s">
        <v>63</v>
      </c>
      <c r="C64" s="4">
        <v>8</v>
      </c>
      <c r="D64" s="8">
        <v>5530</v>
      </c>
      <c r="E64" s="8">
        <v>2074</v>
      </c>
      <c r="F64" s="5">
        <f>E64/D64</f>
        <v>0.37504520795660035</v>
      </c>
    </row>
    <row r="65" spans="1:6" x14ac:dyDescent="0.25">
      <c r="A65" s="4" t="str">
        <f>"121703"</f>
        <v>121703</v>
      </c>
      <c r="B65" s="4" t="s">
        <v>64</v>
      </c>
      <c r="C65" s="4">
        <v>10</v>
      </c>
      <c r="D65" s="8">
        <v>10183</v>
      </c>
      <c r="E65" s="8">
        <v>4198</v>
      </c>
      <c r="F65" s="5">
        <f>E65/D65</f>
        <v>0.41225572031817737</v>
      </c>
    </row>
    <row r="66" spans="1:6" x14ac:dyDescent="0.25">
      <c r="A66" s="4" t="str">
        <f>"121704"</f>
        <v>121704</v>
      </c>
      <c r="B66" s="4" t="s">
        <v>65</v>
      </c>
      <c r="C66" s="4">
        <v>4</v>
      </c>
      <c r="D66" s="8">
        <v>6681</v>
      </c>
      <c r="E66" s="8">
        <v>2552</v>
      </c>
      <c r="F66" s="5">
        <f>E66/D66</f>
        <v>0.381978745696752</v>
      </c>
    </row>
    <row r="67" spans="1:6" x14ac:dyDescent="0.25">
      <c r="A67" s="4" t="str">
        <f>"121705"</f>
        <v>121705</v>
      </c>
      <c r="B67" s="4" t="s">
        <v>66</v>
      </c>
      <c r="C67" s="4">
        <v>8</v>
      </c>
      <c r="D67" s="8">
        <v>8851</v>
      </c>
      <c r="E67" s="8">
        <v>3282</v>
      </c>
      <c r="F67" s="5">
        <f>E67/D67</f>
        <v>0.37080555869393289</v>
      </c>
    </row>
    <row r="68" spans="1:6" x14ac:dyDescent="0.25">
      <c r="A68" s="4" t="str">
        <f>"126201"</f>
        <v>126201</v>
      </c>
      <c r="B68" s="4" t="s">
        <v>67</v>
      </c>
      <c r="C68" s="4">
        <v>47</v>
      </c>
      <c r="D68" s="8">
        <v>64738</v>
      </c>
      <c r="E68" s="8">
        <v>31021</v>
      </c>
      <c r="F68" s="5">
        <f>E68/D68</f>
        <v>0.47917760820538169</v>
      </c>
    </row>
    <row r="69" spans="1:6" s="2" customFormat="1" x14ac:dyDescent="0.25">
      <c r="A69" s="11" t="s">
        <v>72</v>
      </c>
      <c r="B69" s="12"/>
      <c r="C69" s="3">
        <f>SUM(C2:C68)</f>
        <v>654</v>
      </c>
      <c r="D69" s="9">
        <f>SUM(D2:D68)</f>
        <v>675954</v>
      </c>
      <c r="E69" s="9">
        <f>SUM(E2:E68)</f>
        <v>308375</v>
      </c>
      <c r="F69" s="10">
        <f t="shared" ref="F66:F69" si="0">E69/D69</f>
        <v>0.45620707917994419</v>
      </c>
    </row>
  </sheetData>
  <mergeCells count="1">
    <mergeCell ref="A69:B69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Header>&amp;C&amp;"Cambria,Pogrubiony"FREKWENCJA - 24 MAJA 2015 GODZ. 17-TA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Arkusz1!frekwencja_gminy_g12_00_tura1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Długosz</dc:creator>
  <cp:lastModifiedBy>ktos</cp:lastModifiedBy>
  <cp:lastPrinted>2015-05-24T15:44:06Z</cp:lastPrinted>
  <dcterms:created xsi:type="dcterms:W3CDTF">2015-05-10T10:32:14Z</dcterms:created>
  <dcterms:modified xsi:type="dcterms:W3CDTF">2015-05-24T15:51:01Z</dcterms:modified>
</cp:coreProperties>
</file>